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ATT">'Sheet1'!$A$6:$G$15</definedName>
    <definedName name="BaseRaceAt">'Sheet1'!$AK$11:$AT$16</definedName>
    <definedName name="BaseSkillCost">'Sheet1'!$AK$1:$AL$8</definedName>
    <definedName name="GroupSkillCost">'Sheet1'!$AN$1:$AO$5</definedName>
    <definedName name="MaxRaceAt">'Sheet1'!$AK$17:$AT$22</definedName>
    <definedName name="RaceCost">'Sheet1'!$AQ$1:$AR$6</definedName>
  </definedNames>
  <calcPr fullCalcOnLoad="1"/>
</workbook>
</file>

<file path=xl/sharedStrings.xml><?xml version="1.0" encoding="utf-8"?>
<sst xmlns="http://schemas.openxmlformats.org/spreadsheetml/2006/main" count="233" uniqueCount="139">
  <si>
    <t>Resources Points</t>
  </si>
  <si>
    <t>Nuyen</t>
  </si>
  <si>
    <t>Spell</t>
  </si>
  <si>
    <t>Notes</t>
  </si>
  <si>
    <t>Cost</t>
  </si>
  <si>
    <t>Building Points</t>
  </si>
  <si>
    <t>Points Remaining</t>
  </si>
  <si>
    <t>Cyberware</t>
  </si>
  <si>
    <t>Rating</t>
  </si>
  <si>
    <t>Essence</t>
  </si>
  <si>
    <t>Race</t>
  </si>
  <si>
    <t>SURGEd (Y/N)</t>
  </si>
  <si>
    <t>Attributes</t>
  </si>
  <si>
    <t>Base</t>
  </si>
  <si>
    <t>Max</t>
  </si>
  <si>
    <t>App (Y/N)</t>
  </si>
  <si>
    <t>Points</t>
  </si>
  <si>
    <t>Total</t>
  </si>
  <si>
    <t>Body</t>
  </si>
  <si>
    <t>Agility</t>
  </si>
  <si>
    <t>Reaction</t>
  </si>
  <si>
    <t>Strength</t>
  </si>
  <si>
    <t>Charisma</t>
  </si>
  <si>
    <t>Logic</t>
  </si>
  <si>
    <t>Intuition</t>
  </si>
  <si>
    <t>Willpower</t>
  </si>
  <si>
    <t>Edge</t>
  </si>
  <si>
    <t>Bioware</t>
  </si>
  <si>
    <t>Magic/Resonance</t>
  </si>
  <si>
    <t>Force</t>
  </si>
  <si>
    <t>Derived Attributes</t>
  </si>
  <si>
    <t>Initiative</t>
  </si>
  <si>
    <t>Cyber</t>
  </si>
  <si>
    <t>Bio</t>
  </si>
  <si>
    <t>Initiative Passes</t>
  </si>
  <si>
    <t>Physical Damage</t>
  </si>
  <si>
    <t>Stun Damage</t>
  </si>
  <si>
    <t>Magical Active (Y/N)</t>
  </si>
  <si>
    <t>N</t>
  </si>
  <si>
    <t>Skills</t>
  </si>
  <si>
    <t>B/G/SP</t>
  </si>
  <si>
    <t>Level</t>
  </si>
  <si>
    <t>Attribute</t>
  </si>
  <si>
    <t>Mods</t>
  </si>
  <si>
    <t>Dice Pool</t>
  </si>
  <si>
    <t>Contact</t>
  </si>
  <si>
    <t>Connec</t>
  </si>
  <si>
    <t>Loyal</t>
  </si>
  <si>
    <t>Tradition</t>
  </si>
  <si>
    <t>Adept Power (Rat)</t>
  </si>
  <si>
    <t>Gear</t>
  </si>
  <si>
    <t xml:space="preserve">Nuyen </t>
  </si>
  <si>
    <t>Quality</t>
  </si>
  <si>
    <t>Power Points Left</t>
  </si>
  <si>
    <t>Knowledge Skills</t>
  </si>
  <si>
    <t>Free Points</t>
  </si>
  <si>
    <t>Kno Cost</t>
  </si>
  <si>
    <t>Bound Spirit/Sprite</t>
  </si>
  <si>
    <t>BaseSkillCost</t>
  </si>
  <si>
    <t>GroupSkillCost</t>
  </si>
  <si>
    <t>B</t>
  </si>
  <si>
    <t>A</t>
  </si>
  <si>
    <t>R</t>
  </si>
  <si>
    <t>S</t>
  </si>
  <si>
    <t>L</t>
  </si>
  <si>
    <t>I</t>
  </si>
  <si>
    <t>W</t>
  </si>
  <si>
    <t>E</t>
  </si>
  <si>
    <t>Human</t>
  </si>
  <si>
    <t>Orc</t>
  </si>
  <si>
    <t>Elf</t>
  </si>
  <si>
    <t>Dwarf</t>
  </si>
  <si>
    <t>Troll</t>
  </si>
  <si>
    <t>C</t>
  </si>
  <si>
    <t>BaseRaceAt</t>
  </si>
  <si>
    <t>MaxRaceAt</t>
  </si>
  <si>
    <t>RaceCost</t>
  </si>
  <si>
    <t>Foci</t>
  </si>
  <si>
    <t>Y</t>
  </si>
  <si>
    <t>Driving Adept</t>
  </si>
  <si>
    <t>Pilot Ground Craft</t>
  </si>
  <si>
    <t>G</t>
  </si>
  <si>
    <t>SP</t>
  </si>
  <si>
    <t>Influence Group</t>
  </si>
  <si>
    <t>Automotve Mechanic</t>
  </si>
  <si>
    <t>Pistols</t>
  </si>
  <si>
    <t>Dodge</t>
  </si>
  <si>
    <t>Perception</t>
  </si>
  <si>
    <t>Shadowing</t>
  </si>
  <si>
    <t>(Wheeled)</t>
  </si>
  <si>
    <t>Adept</t>
  </si>
  <si>
    <t>Local Road Routes</t>
  </si>
  <si>
    <t>Car Types</t>
  </si>
  <si>
    <t>Local Go-Gangs</t>
  </si>
  <si>
    <t>Cantonesse</t>
  </si>
  <si>
    <t>English (N)</t>
  </si>
  <si>
    <t>Apptitude</t>
  </si>
  <si>
    <t>Pilot Ground Vehicle</t>
  </si>
  <si>
    <t>Mechanic</t>
  </si>
  <si>
    <t>Fixer</t>
  </si>
  <si>
    <t>Improved Ability 6</t>
  </si>
  <si>
    <t>Improved Ability 4</t>
  </si>
  <si>
    <t>Automotive Mechanic</t>
  </si>
  <si>
    <t>Improved Sense</t>
  </si>
  <si>
    <t>Low Light</t>
  </si>
  <si>
    <t>Flare Compensation</t>
  </si>
  <si>
    <t>Attribute Boost 4</t>
  </si>
  <si>
    <t>Standard Attribute BP Total</t>
  </si>
  <si>
    <t>Unarmed Combat</t>
  </si>
  <si>
    <t>Eurocar 3000</t>
  </si>
  <si>
    <t>Maglock</t>
  </si>
  <si>
    <t>Maglock6, Antitamper 4, Biometrics</t>
  </si>
  <si>
    <t>Mercury Comet</t>
  </si>
  <si>
    <t>Farelight Comm</t>
  </si>
  <si>
    <t>Signal 5, Response 4</t>
  </si>
  <si>
    <t>Operating System</t>
  </si>
  <si>
    <t>Firewall 4. System 4</t>
  </si>
  <si>
    <t>Hot Simm Module</t>
  </si>
  <si>
    <t>Trodes</t>
  </si>
  <si>
    <t>Glasses</t>
  </si>
  <si>
    <t>Enhancement 3, Magnification, Smartlink, Image Link</t>
  </si>
  <si>
    <t>Actioneer Clothes</t>
  </si>
  <si>
    <t>Ballistic 5, Impact 3</t>
  </si>
  <si>
    <t>Concealed Holster</t>
  </si>
  <si>
    <t>Colt Manhunter</t>
  </si>
  <si>
    <t>Ammo</t>
  </si>
  <si>
    <t>100 Round + 4 Clips</t>
  </si>
  <si>
    <t>Autosoft 4</t>
  </si>
  <si>
    <t>Smart Gun</t>
  </si>
  <si>
    <t>Fake Sin 3</t>
  </si>
  <si>
    <t>Fake Licences 4</t>
  </si>
  <si>
    <t>Hand gun, Smart Gun</t>
  </si>
  <si>
    <t>Medium Lifestyle</t>
  </si>
  <si>
    <t>2 months</t>
  </si>
  <si>
    <t>Auotmotive Shop</t>
  </si>
  <si>
    <t>Automotive Kit</t>
  </si>
  <si>
    <t>Pilot 4, Firewall 4</t>
  </si>
  <si>
    <t>Jammer, Area 4</t>
  </si>
  <si>
    <t>Microtranciever 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</si>
</sst>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3" fillId="3" borderId="3" xfId="0" applyFont="1" applyFill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2" fillId="2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5" xfId="0" applyBorder="1" applyAlignment="1" applyProtection="1">
      <alignment/>
      <protection locked="0"/>
    </xf>
    <xf numFmtId="0" fontId="2" fillId="2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>
      <alignment horizontal="center"/>
    </xf>
    <xf numFmtId="0" fontId="0" fillId="0" borderId="17" xfId="0" applyBorder="1" applyAlignment="1" applyProtection="1">
      <alignment/>
      <protection locked="0"/>
    </xf>
    <xf numFmtId="0" fontId="3" fillId="3" borderId="18" xfId="0" applyFont="1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/>
    </xf>
    <xf numFmtId="0" fontId="2" fillId="3" borderId="2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2" borderId="31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2" fillId="2" borderId="3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2" borderId="15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2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3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1"/>
  <sheetViews>
    <sheetView showRowColHeaders="0" tabSelected="1" zoomScale="86" zoomScaleNormal="86" workbookViewId="0" topLeftCell="F1">
      <selection activeCell="M41" sqref="J17:R41"/>
    </sheetView>
  </sheetViews>
  <sheetFormatPr defaultColWidth="9.140625" defaultRowHeight="12.75"/>
  <cols>
    <col min="8" max="9" width="9.28125" style="0" bestFit="1" customWidth="1"/>
    <col min="10" max="18" width="9.140625" style="16" customWidth="1"/>
    <col min="37" max="46" width="8.00390625" style="0" customWidth="1"/>
  </cols>
  <sheetData>
    <row r="1" spans="1:44" ht="13.5" customHeight="1">
      <c r="A1" s="64" t="s">
        <v>79</v>
      </c>
      <c r="B1" s="65"/>
      <c r="C1" s="65"/>
      <c r="D1" s="65"/>
      <c r="E1" s="65"/>
      <c r="F1" s="65"/>
      <c r="G1" s="65"/>
      <c r="H1" s="65"/>
      <c r="I1" s="66"/>
      <c r="J1" s="50" t="s">
        <v>52</v>
      </c>
      <c r="K1" s="51"/>
      <c r="L1" s="2" t="s">
        <v>4</v>
      </c>
      <c r="M1" s="51" t="s">
        <v>3</v>
      </c>
      <c r="N1" s="51"/>
      <c r="O1" s="51"/>
      <c r="P1" s="51"/>
      <c r="Q1" s="90"/>
      <c r="R1" s="1" t="s">
        <v>4</v>
      </c>
      <c r="S1" s="50" t="s">
        <v>7</v>
      </c>
      <c r="T1" s="51"/>
      <c r="U1" s="2" t="s">
        <v>8</v>
      </c>
      <c r="V1" s="2" t="s">
        <v>9</v>
      </c>
      <c r="W1" s="2" t="s">
        <v>1</v>
      </c>
      <c r="X1" s="52" t="s">
        <v>3</v>
      </c>
      <c r="Y1" s="53"/>
      <c r="Z1" s="53"/>
      <c r="AA1" s="53"/>
      <c r="AB1" s="50" t="s">
        <v>2</v>
      </c>
      <c r="AC1" s="51"/>
      <c r="AD1" s="51" t="s">
        <v>3</v>
      </c>
      <c r="AE1" s="51"/>
      <c r="AF1" s="51"/>
      <c r="AG1" s="51"/>
      <c r="AH1" s="51"/>
      <c r="AI1" s="51"/>
      <c r="AJ1" s="3" t="s">
        <v>4</v>
      </c>
      <c r="AK1" s="61" t="s">
        <v>58</v>
      </c>
      <c r="AL1" s="58"/>
      <c r="AN1" s="58" t="s">
        <v>59</v>
      </c>
      <c r="AO1" s="58"/>
      <c r="AP1" s="17"/>
      <c r="AQ1" s="58" t="s">
        <v>76</v>
      </c>
      <c r="AR1" s="58"/>
    </row>
    <row r="2" spans="1:46" ht="13.5" customHeight="1" thickBot="1">
      <c r="A2" s="67"/>
      <c r="B2" s="68"/>
      <c r="C2" s="68"/>
      <c r="D2" s="68"/>
      <c r="E2" s="68"/>
      <c r="F2" s="68"/>
      <c r="G2" s="68"/>
      <c r="H2" s="68"/>
      <c r="I2" s="69"/>
      <c r="J2" s="79" t="s">
        <v>90</v>
      </c>
      <c r="K2" s="80"/>
      <c r="L2" s="4">
        <v>5</v>
      </c>
      <c r="M2" s="80"/>
      <c r="N2" s="80"/>
      <c r="O2" s="80"/>
      <c r="P2" s="80"/>
      <c r="Q2" s="88"/>
      <c r="R2" s="6">
        <f>IF(J2="","",L2)</f>
        <v>5</v>
      </c>
      <c r="S2" s="54"/>
      <c r="T2" s="55"/>
      <c r="U2" s="7"/>
      <c r="V2" s="7"/>
      <c r="W2" s="7"/>
      <c r="X2" s="56"/>
      <c r="Y2" s="57"/>
      <c r="Z2" s="57"/>
      <c r="AA2" s="57"/>
      <c r="AB2" s="54"/>
      <c r="AC2" s="55"/>
      <c r="AD2" s="55"/>
      <c r="AE2" s="55"/>
      <c r="AF2" s="55"/>
      <c r="AG2" s="55"/>
      <c r="AH2" s="55"/>
      <c r="AI2" s="55"/>
      <c r="AJ2" s="5">
        <f>IF(AB2="","",3)</f>
      </c>
      <c r="AK2" s="17">
        <v>1</v>
      </c>
      <c r="AL2" s="17">
        <v>4</v>
      </c>
      <c r="AM2" s="17"/>
      <c r="AN2" s="17">
        <v>1</v>
      </c>
      <c r="AO2" s="17">
        <v>10</v>
      </c>
      <c r="AP2" s="17"/>
      <c r="AQ2" s="17" t="s">
        <v>68</v>
      </c>
      <c r="AR2" s="17">
        <v>0</v>
      </c>
      <c r="AS2" s="17"/>
      <c r="AT2" s="17"/>
    </row>
    <row r="3" spans="1:46" ht="13.5" thickBot="1">
      <c r="A3" s="58" t="s">
        <v>5</v>
      </c>
      <c r="B3" s="58"/>
      <c r="C3" s="62">
        <v>400</v>
      </c>
      <c r="D3" s="63"/>
      <c r="E3" s="58" t="s">
        <v>6</v>
      </c>
      <c r="F3" s="58"/>
      <c r="G3" s="47">
        <f>400-SUM(I4,I6:I15,I24:I38,I54,R2:R14,AA40:AA54,R15,AJ2:AJ18,AJ20:AJ28,AJ30:AJ38)</f>
        <v>0</v>
      </c>
      <c r="H3" s="49"/>
      <c r="I3" s="1" t="s">
        <v>4</v>
      </c>
      <c r="J3" s="79" t="s">
        <v>96</v>
      </c>
      <c r="K3" s="80"/>
      <c r="L3" s="4">
        <v>10</v>
      </c>
      <c r="M3" s="80" t="s">
        <v>97</v>
      </c>
      <c r="N3" s="80"/>
      <c r="O3" s="80"/>
      <c r="P3" s="80"/>
      <c r="Q3" s="88"/>
      <c r="R3" s="6">
        <f aca="true" t="shared" si="0" ref="R3:R14">IF(J3="","",L3)</f>
        <v>10</v>
      </c>
      <c r="S3" s="54"/>
      <c r="T3" s="55"/>
      <c r="U3" s="7"/>
      <c r="V3" s="7"/>
      <c r="W3" s="7"/>
      <c r="X3" s="56"/>
      <c r="Y3" s="57"/>
      <c r="Z3" s="57"/>
      <c r="AA3" s="57"/>
      <c r="AB3" s="54"/>
      <c r="AC3" s="55"/>
      <c r="AD3" s="55"/>
      <c r="AE3" s="55"/>
      <c r="AF3" s="55"/>
      <c r="AG3" s="55"/>
      <c r="AH3" s="55"/>
      <c r="AI3" s="55"/>
      <c r="AJ3" s="5">
        <f aca="true" t="shared" si="1" ref="AJ3:AJ18">IF(AB3="","",3)</f>
      </c>
      <c r="AK3" s="17">
        <v>2</v>
      </c>
      <c r="AL3" s="17">
        <v>8</v>
      </c>
      <c r="AM3" s="17"/>
      <c r="AN3" s="17">
        <v>2</v>
      </c>
      <c r="AO3" s="17">
        <v>20</v>
      </c>
      <c r="AP3" s="17"/>
      <c r="AQ3" s="17" t="s">
        <v>69</v>
      </c>
      <c r="AR3" s="17">
        <v>20</v>
      </c>
      <c r="AS3" s="17"/>
      <c r="AT3" s="17"/>
    </row>
    <row r="4" spans="1:46" ht="13.5" thickBot="1">
      <c r="A4" s="58" t="s">
        <v>10</v>
      </c>
      <c r="B4" s="58"/>
      <c r="C4" s="59" t="s">
        <v>68</v>
      </c>
      <c r="D4" s="60"/>
      <c r="E4" s="61" t="s">
        <v>11</v>
      </c>
      <c r="F4" s="58"/>
      <c r="G4" s="36" t="s">
        <v>38</v>
      </c>
      <c r="I4" s="6">
        <f>IF(C4="","",VLOOKUP(C4,RaceCost,2,FALSE)+IF(G4="Y",5,0))</f>
        <v>0</v>
      </c>
      <c r="J4" s="54"/>
      <c r="K4" s="55"/>
      <c r="L4" s="4"/>
      <c r="M4" s="80"/>
      <c r="N4" s="80"/>
      <c r="O4" s="80"/>
      <c r="P4" s="80"/>
      <c r="Q4" s="88"/>
      <c r="R4" s="6">
        <f t="shared" si="0"/>
      </c>
      <c r="S4" s="54"/>
      <c r="T4" s="55"/>
      <c r="U4" s="7"/>
      <c r="V4" s="7"/>
      <c r="W4" s="7"/>
      <c r="X4" s="56"/>
      <c r="Y4" s="57"/>
      <c r="Z4" s="57"/>
      <c r="AA4" s="57"/>
      <c r="AB4" s="54"/>
      <c r="AC4" s="55"/>
      <c r="AD4" s="55"/>
      <c r="AE4" s="55"/>
      <c r="AF4" s="55"/>
      <c r="AG4" s="55"/>
      <c r="AH4" s="55"/>
      <c r="AI4" s="55"/>
      <c r="AJ4" s="5">
        <f t="shared" si="1"/>
      </c>
      <c r="AK4" s="17">
        <v>3</v>
      </c>
      <c r="AL4" s="17">
        <v>12</v>
      </c>
      <c r="AM4" s="17"/>
      <c r="AN4" s="17">
        <v>3</v>
      </c>
      <c r="AO4" s="17">
        <v>30</v>
      </c>
      <c r="AP4" s="17"/>
      <c r="AQ4" s="17" t="s">
        <v>72</v>
      </c>
      <c r="AR4" s="17">
        <v>40</v>
      </c>
      <c r="AS4" s="17"/>
      <c r="AT4" s="17"/>
    </row>
    <row r="5" spans="1:46" ht="12.75">
      <c r="A5" s="50" t="s">
        <v>12</v>
      </c>
      <c r="B5" s="51"/>
      <c r="C5" s="2" t="s">
        <v>13</v>
      </c>
      <c r="D5" s="2" t="s">
        <v>14</v>
      </c>
      <c r="E5" s="2" t="s">
        <v>15</v>
      </c>
      <c r="F5" s="2" t="s">
        <v>16</v>
      </c>
      <c r="G5" s="3" t="s">
        <v>17</v>
      </c>
      <c r="I5" s="1" t="s">
        <v>4</v>
      </c>
      <c r="J5" s="54"/>
      <c r="K5" s="55"/>
      <c r="L5" s="4"/>
      <c r="M5" s="80"/>
      <c r="N5" s="80"/>
      <c r="O5" s="80"/>
      <c r="P5" s="80"/>
      <c r="Q5" s="88"/>
      <c r="R5" s="6">
        <f t="shared" si="0"/>
      </c>
      <c r="S5" s="54"/>
      <c r="T5" s="55"/>
      <c r="U5" s="7"/>
      <c r="V5" s="7"/>
      <c r="W5" s="7"/>
      <c r="X5" s="56"/>
      <c r="Y5" s="57"/>
      <c r="Z5" s="57"/>
      <c r="AA5" s="57"/>
      <c r="AB5" s="54"/>
      <c r="AC5" s="55"/>
      <c r="AD5" s="55"/>
      <c r="AE5" s="55"/>
      <c r="AF5" s="55"/>
      <c r="AG5" s="55"/>
      <c r="AH5" s="55"/>
      <c r="AI5" s="55"/>
      <c r="AJ5" s="5">
        <f t="shared" si="1"/>
      </c>
      <c r="AK5" s="17">
        <v>4</v>
      </c>
      <c r="AL5" s="17">
        <v>16</v>
      </c>
      <c r="AM5" s="17"/>
      <c r="AN5" s="17">
        <v>4</v>
      </c>
      <c r="AO5" s="17">
        <v>40</v>
      </c>
      <c r="AP5" s="17"/>
      <c r="AQ5" s="17" t="s">
        <v>70</v>
      </c>
      <c r="AR5" s="17">
        <v>30</v>
      </c>
      <c r="AS5" s="17"/>
      <c r="AT5" s="17"/>
    </row>
    <row r="6" spans="1:46" ht="12.75">
      <c r="A6" s="70" t="s">
        <v>18</v>
      </c>
      <c r="B6" s="71"/>
      <c r="C6" s="8">
        <f>IF($C$4="","",VLOOKUP($C$4,BaseRaceAt,2,FALSE))</f>
        <v>1</v>
      </c>
      <c r="D6" s="8">
        <f>IF($C$4="","",VLOOKUP(C4,MaxRaceAt,2,FALSE)+IF(E6="Y",1,0))</f>
        <v>6</v>
      </c>
      <c r="E6" s="4" t="s">
        <v>38</v>
      </c>
      <c r="F6" s="4">
        <v>2</v>
      </c>
      <c r="G6" s="32">
        <f>IF(C6="","",C6+F6)</f>
        <v>3</v>
      </c>
      <c r="I6" s="6">
        <f>IF(F6="","",IF(C6="","",(F6*10)+IF(D6=G6,15,0)))</f>
        <v>20</v>
      </c>
      <c r="J6" s="54"/>
      <c r="K6" s="55"/>
      <c r="L6" s="4"/>
      <c r="M6" s="80"/>
      <c r="N6" s="80"/>
      <c r="O6" s="80"/>
      <c r="P6" s="80"/>
      <c r="Q6" s="88"/>
      <c r="R6" s="6">
        <f t="shared" si="0"/>
      </c>
      <c r="S6" s="54"/>
      <c r="T6" s="55"/>
      <c r="U6" s="7"/>
      <c r="V6" s="7"/>
      <c r="W6" s="7"/>
      <c r="X6" s="56"/>
      <c r="Y6" s="57"/>
      <c r="Z6" s="57"/>
      <c r="AA6" s="57"/>
      <c r="AB6" s="54"/>
      <c r="AC6" s="55"/>
      <c r="AD6" s="55"/>
      <c r="AE6" s="55"/>
      <c r="AF6" s="55"/>
      <c r="AG6" s="55"/>
      <c r="AH6" s="55"/>
      <c r="AI6" s="55"/>
      <c r="AJ6" s="5">
        <f t="shared" si="1"/>
      </c>
      <c r="AK6" s="17">
        <v>5</v>
      </c>
      <c r="AL6" s="17">
        <v>20</v>
      </c>
      <c r="AM6" s="17"/>
      <c r="AN6" s="17"/>
      <c r="AO6" s="17"/>
      <c r="AP6" s="17"/>
      <c r="AQ6" s="17" t="s">
        <v>71</v>
      </c>
      <c r="AR6" s="17">
        <v>25</v>
      </c>
      <c r="AS6" s="17"/>
      <c r="AT6" s="17"/>
    </row>
    <row r="7" spans="1:46" ht="12.75">
      <c r="A7" s="70" t="s">
        <v>19</v>
      </c>
      <c r="B7" s="71"/>
      <c r="C7" s="8">
        <f>IF($C$4="","",VLOOKUP($C$4,BaseRaceAt,3,FALSE))</f>
        <v>1</v>
      </c>
      <c r="D7" s="8">
        <f>IF($C$4="","",VLOOKUP(C4,MaxRaceAt,3,FALSE)+IF(E7="Y",1,0))</f>
        <v>6</v>
      </c>
      <c r="E7" s="4" t="s">
        <v>38</v>
      </c>
      <c r="F7" s="4">
        <v>2</v>
      </c>
      <c r="G7" s="32">
        <f aca="true" t="shared" si="2" ref="G7:G15">IF(C7="","",C7+F7)</f>
        <v>3</v>
      </c>
      <c r="I7" s="6">
        <f aca="true" t="shared" si="3" ref="I7:I15">IF(F7="","",IF(C7="","",(F7*10)+IF(D7=G7,15,0)))</f>
        <v>20</v>
      </c>
      <c r="J7" s="54"/>
      <c r="K7" s="55"/>
      <c r="L7" s="4"/>
      <c r="M7" s="80"/>
      <c r="N7" s="80"/>
      <c r="O7" s="80"/>
      <c r="P7" s="80"/>
      <c r="Q7" s="88"/>
      <c r="R7" s="6">
        <f t="shared" si="0"/>
      </c>
      <c r="S7" s="54"/>
      <c r="T7" s="55"/>
      <c r="U7" s="7"/>
      <c r="V7" s="7"/>
      <c r="W7" s="7"/>
      <c r="X7" s="56"/>
      <c r="Y7" s="57"/>
      <c r="Z7" s="57"/>
      <c r="AA7" s="57"/>
      <c r="AB7" s="54"/>
      <c r="AC7" s="55"/>
      <c r="AD7" s="55"/>
      <c r="AE7" s="55"/>
      <c r="AF7" s="55"/>
      <c r="AG7" s="55"/>
      <c r="AH7" s="55"/>
      <c r="AI7" s="55"/>
      <c r="AJ7" s="5">
        <f t="shared" si="1"/>
      </c>
      <c r="AK7" s="17">
        <v>6</v>
      </c>
      <c r="AL7" s="17">
        <v>24</v>
      </c>
      <c r="AM7" s="17"/>
      <c r="AN7" s="17"/>
      <c r="AO7" s="17"/>
      <c r="AP7" s="17"/>
      <c r="AQ7" s="17"/>
      <c r="AR7" s="17"/>
      <c r="AS7" s="17"/>
      <c r="AT7" s="17"/>
    </row>
    <row r="8" spans="1:46" ht="12.75">
      <c r="A8" s="70" t="s">
        <v>20</v>
      </c>
      <c r="B8" s="71"/>
      <c r="C8" s="8">
        <f>IF($C$4="","",VLOOKUP($C$4,BaseRaceAt,4,FALSE))</f>
        <v>1</v>
      </c>
      <c r="D8" s="8">
        <f>IF($C$4="","",VLOOKUP(C4,MaxRaceAt,4,FALSE)+IF(E8="Y",1,0))</f>
        <v>6</v>
      </c>
      <c r="E8" s="4" t="s">
        <v>38</v>
      </c>
      <c r="F8" s="4">
        <v>4</v>
      </c>
      <c r="G8" s="32">
        <f t="shared" si="2"/>
        <v>5</v>
      </c>
      <c r="I8" s="6">
        <f t="shared" si="3"/>
        <v>40</v>
      </c>
      <c r="J8" s="54"/>
      <c r="K8" s="55"/>
      <c r="L8" s="4"/>
      <c r="M8" s="80"/>
      <c r="N8" s="80"/>
      <c r="O8" s="80"/>
      <c r="P8" s="80"/>
      <c r="Q8" s="88"/>
      <c r="R8" s="6">
        <f t="shared" si="0"/>
      </c>
      <c r="S8" s="54"/>
      <c r="T8" s="55"/>
      <c r="U8" s="7"/>
      <c r="V8" s="7"/>
      <c r="W8" s="7"/>
      <c r="X8" s="56"/>
      <c r="Y8" s="57"/>
      <c r="Z8" s="57"/>
      <c r="AA8" s="57"/>
      <c r="AB8" s="54"/>
      <c r="AC8" s="55"/>
      <c r="AD8" s="55"/>
      <c r="AE8" s="55"/>
      <c r="AF8" s="55"/>
      <c r="AG8" s="55"/>
      <c r="AH8" s="55"/>
      <c r="AI8" s="55"/>
      <c r="AJ8" s="5">
        <f t="shared" si="1"/>
      </c>
      <c r="AK8" s="17">
        <v>7</v>
      </c>
      <c r="AL8" s="17">
        <v>34</v>
      </c>
      <c r="AM8" s="17"/>
      <c r="AN8" s="17"/>
      <c r="AO8" s="17"/>
      <c r="AP8" s="17"/>
      <c r="AQ8" s="17"/>
      <c r="AR8" s="17"/>
      <c r="AS8" s="17"/>
      <c r="AT8" s="17"/>
    </row>
    <row r="9" spans="1:46" ht="12.75">
      <c r="A9" s="70" t="s">
        <v>21</v>
      </c>
      <c r="B9" s="71"/>
      <c r="C9" s="8">
        <f>IF($C$4="","",VLOOKUP($C$4,BaseRaceAt,5,FALSE))</f>
        <v>1</v>
      </c>
      <c r="D9" s="8">
        <f>IF($C$4="","",VLOOKUP(C4,MaxRaceAt,5,FALSE)+IF(E9="Y",1,0))</f>
        <v>6</v>
      </c>
      <c r="E9" s="4" t="s">
        <v>38</v>
      </c>
      <c r="F9" s="4">
        <v>2</v>
      </c>
      <c r="G9" s="32">
        <f t="shared" si="2"/>
        <v>3</v>
      </c>
      <c r="I9" s="6">
        <f t="shared" si="3"/>
        <v>20</v>
      </c>
      <c r="J9" s="54"/>
      <c r="K9" s="55"/>
      <c r="L9" s="4"/>
      <c r="M9" s="80"/>
      <c r="N9" s="80"/>
      <c r="O9" s="80"/>
      <c r="P9" s="80"/>
      <c r="Q9" s="88"/>
      <c r="R9" s="6">
        <f t="shared" si="0"/>
      </c>
      <c r="S9" s="54"/>
      <c r="T9" s="55"/>
      <c r="U9" s="7"/>
      <c r="V9" s="7"/>
      <c r="W9" s="7"/>
      <c r="X9" s="56"/>
      <c r="Y9" s="57"/>
      <c r="Z9" s="57"/>
      <c r="AA9" s="57"/>
      <c r="AB9" s="54"/>
      <c r="AC9" s="55"/>
      <c r="AD9" s="55"/>
      <c r="AE9" s="55"/>
      <c r="AF9" s="55"/>
      <c r="AG9" s="55"/>
      <c r="AH9" s="55"/>
      <c r="AI9" s="55"/>
      <c r="AJ9" s="5">
        <f t="shared" si="1"/>
      </c>
      <c r="AK9" s="17"/>
      <c r="AL9" s="17"/>
      <c r="AM9" s="17"/>
      <c r="AN9" s="17"/>
      <c r="AO9" s="17"/>
      <c r="AP9" s="17"/>
      <c r="AQ9" s="17"/>
      <c r="AR9" s="17"/>
      <c r="AS9" s="17"/>
      <c r="AT9" s="17"/>
    </row>
    <row r="10" spans="1:46" ht="12.75">
      <c r="A10" s="70" t="s">
        <v>22</v>
      </c>
      <c r="B10" s="71"/>
      <c r="C10" s="8">
        <f>IF($C$4="","",VLOOKUP($C$4,BaseRaceAt,6,FALSE))</f>
        <v>1</v>
      </c>
      <c r="D10" s="8">
        <f>IF($C$4="","",VLOOKUP(C4,MaxRaceAt,6,FALSE)+IF(E10="Y",1,0))</f>
        <v>6</v>
      </c>
      <c r="E10" s="4" t="s">
        <v>38</v>
      </c>
      <c r="F10" s="4">
        <v>2</v>
      </c>
      <c r="G10" s="32">
        <f t="shared" si="2"/>
        <v>3</v>
      </c>
      <c r="I10" s="6">
        <f t="shared" si="3"/>
        <v>20</v>
      </c>
      <c r="J10" s="54"/>
      <c r="K10" s="55"/>
      <c r="L10" s="4"/>
      <c r="M10" s="80"/>
      <c r="N10" s="80"/>
      <c r="O10" s="80"/>
      <c r="P10" s="80"/>
      <c r="Q10" s="88"/>
      <c r="R10" s="6">
        <f t="shared" si="0"/>
      </c>
      <c r="S10" s="54"/>
      <c r="T10" s="55"/>
      <c r="U10" s="7"/>
      <c r="V10" s="7"/>
      <c r="W10" s="7"/>
      <c r="X10" s="56"/>
      <c r="Y10" s="57"/>
      <c r="Z10" s="57"/>
      <c r="AA10" s="57"/>
      <c r="AB10" s="54"/>
      <c r="AC10" s="55"/>
      <c r="AD10" s="55"/>
      <c r="AE10" s="55"/>
      <c r="AF10" s="55"/>
      <c r="AG10" s="55"/>
      <c r="AH10" s="55"/>
      <c r="AI10" s="55"/>
      <c r="AJ10" s="5">
        <f t="shared" si="1"/>
      </c>
      <c r="AK10" s="1" t="s">
        <v>10</v>
      </c>
      <c r="AL10" s="1" t="s">
        <v>60</v>
      </c>
      <c r="AM10" s="1" t="s">
        <v>61</v>
      </c>
      <c r="AN10" s="1" t="s">
        <v>62</v>
      </c>
      <c r="AO10" s="1" t="s">
        <v>63</v>
      </c>
      <c r="AP10" s="1" t="s">
        <v>73</v>
      </c>
      <c r="AQ10" s="1" t="s">
        <v>64</v>
      </c>
      <c r="AR10" s="1" t="s">
        <v>65</v>
      </c>
      <c r="AS10" s="1" t="s">
        <v>66</v>
      </c>
      <c r="AT10" s="1" t="s">
        <v>67</v>
      </c>
    </row>
    <row r="11" spans="1:46" ht="12.75">
      <c r="A11" s="70" t="s">
        <v>23</v>
      </c>
      <c r="B11" s="71"/>
      <c r="C11" s="8">
        <f>IF($C$4="","",VLOOKUP($C$4,BaseRaceAt,7,FALSE))</f>
        <v>1</v>
      </c>
      <c r="D11" s="8">
        <f>IF($C$4="","",VLOOKUP(C4,MaxRaceAt,7,FALSE)+IF(E11="Y",1,0))</f>
        <v>6</v>
      </c>
      <c r="E11" s="4" t="s">
        <v>38</v>
      </c>
      <c r="F11" s="4">
        <v>1</v>
      </c>
      <c r="G11" s="32">
        <f t="shared" si="2"/>
        <v>2</v>
      </c>
      <c r="I11" s="6">
        <f t="shared" si="3"/>
        <v>10</v>
      </c>
      <c r="J11" s="54"/>
      <c r="K11" s="55"/>
      <c r="L11" s="4"/>
      <c r="M11" s="80"/>
      <c r="N11" s="80"/>
      <c r="O11" s="80"/>
      <c r="P11" s="80"/>
      <c r="Q11" s="88"/>
      <c r="R11" s="6">
        <f t="shared" si="0"/>
      </c>
      <c r="S11" s="54"/>
      <c r="T11" s="55"/>
      <c r="U11" s="7"/>
      <c r="V11" s="7"/>
      <c r="W11" s="7"/>
      <c r="X11" s="56"/>
      <c r="Y11" s="57"/>
      <c r="Z11" s="57"/>
      <c r="AA11" s="57"/>
      <c r="AB11" s="54"/>
      <c r="AC11" s="55"/>
      <c r="AD11" s="55"/>
      <c r="AE11" s="55"/>
      <c r="AF11" s="55"/>
      <c r="AG11" s="55"/>
      <c r="AH11" s="55"/>
      <c r="AI11" s="55"/>
      <c r="AJ11" s="5">
        <f t="shared" si="1"/>
      </c>
      <c r="AK11" s="61" t="s">
        <v>74</v>
      </c>
      <c r="AL11" s="58"/>
      <c r="AM11" s="58"/>
      <c r="AN11" s="58"/>
      <c r="AO11" s="58"/>
      <c r="AP11" s="58"/>
      <c r="AQ11" s="58"/>
      <c r="AR11" s="58"/>
      <c r="AS11" s="58"/>
      <c r="AT11" s="58"/>
    </row>
    <row r="12" spans="1:46" ht="12.75">
      <c r="A12" s="70" t="s">
        <v>24</v>
      </c>
      <c r="B12" s="71"/>
      <c r="C12" s="8">
        <f>IF($C$4="","",VLOOKUP($C$4,BaseRaceAt,8,FALSE))</f>
        <v>1</v>
      </c>
      <c r="D12" s="8">
        <f>IF($C$4="","",VLOOKUP(C4,MaxRaceAt,8,FALSE)+IF(E12="Y",1,0))</f>
        <v>6</v>
      </c>
      <c r="E12" s="4" t="s">
        <v>38</v>
      </c>
      <c r="F12" s="4">
        <v>2</v>
      </c>
      <c r="G12" s="32">
        <f t="shared" si="2"/>
        <v>3</v>
      </c>
      <c r="I12" s="6">
        <f t="shared" si="3"/>
        <v>20</v>
      </c>
      <c r="J12" s="54"/>
      <c r="K12" s="55"/>
      <c r="L12" s="4"/>
      <c r="M12" s="80"/>
      <c r="N12" s="80"/>
      <c r="O12" s="80"/>
      <c r="P12" s="80"/>
      <c r="Q12" s="88"/>
      <c r="R12" s="6">
        <f t="shared" si="0"/>
      </c>
      <c r="S12" s="54"/>
      <c r="T12" s="55"/>
      <c r="U12" s="7"/>
      <c r="V12" s="7"/>
      <c r="W12" s="7"/>
      <c r="X12" s="56"/>
      <c r="Y12" s="57"/>
      <c r="Z12" s="57"/>
      <c r="AA12" s="57"/>
      <c r="AB12" s="54"/>
      <c r="AC12" s="55"/>
      <c r="AD12" s="55"/>
      <c r="AE12" s="55"/>
      <c r="AF12" s="55"/>
      <c r="AG12" s="55"/>
      <c r="AH12" s="55"/>
      <c r="AI12" s="55"/>
      <c r="AJ12" s="5">
        <f t="shared" si="1"/>
      </c>
      <c r="AK12" s="17" t="s">
        <v>68</v>
      </c>
      <c r="AL12" s="17">
        <v>1</v>
      </c>
      <c r="AM12" s="17">
        <v>1</v>
      </c>
      <c r="AN12" s="17">
        <v>1</v>
      </c>
      <c r="AO12" s="17">
        <v>1</v>
      </c>
      <c r="AP12" s="17">
        <v>1</v>
      </c>
      <c r="AQ12" s="17">
        <v>1</v>
      </c>
      <c r="AR12" s="17">
        <v>1</v>
      </c>
      <c r="AS12" s="17">
        <v>1</v>
      </c>
      <c r="AT12" s="17">
        <v>2</v>
      </c>
    </row>
    <row r="13" spans="1:46" ht="12.75">
      <c r="A13" s="70" t="s">
        <v>25</v>
      </c>
      <c r="B13" s="71"/>
      <c r="C13" s="8">
        <f>IF($C$4="","",VLOOKUP($C$4,BaseRaceAt,9,FALSE))</f>
        <v>1</v>
      </c>
      <c r="D13" s="8">
        <f>IF($C$4="","",VLOOKUP(C4,MaxRaceAt,9,FALSE)+IF(E13="Y",1,0))</f>
        <v>6</v>
      </c>
      <c r="E13" s="4" t="s">
        <v>38</v>
      </c>
      <c r="F13" s="4">
        <v>2</v>
      </c>
      <c r="G13" s="32">
        <f t="shared" si="2"/>
        <v>3</v>
      </c>
      <c r="I13" s="6">
        <f t="shared" si="3"/>
        <v>20</v>
      </c>
      <c r="J13" s="54"/>
      <c r="K13" s="55"/>
      <c r="L13" s="4"/>
      <c r="M13" s="80"/>
      <c r="N13" s="80"/>
      <c r="O13" s="80"/>
      <c r="P13" s="80"/>
      <c r="Q13" s="88"/>
      <c r="R13" s="6">
        <f t="shared" si="0"/>
      </c>
      <c r="S13" s="54"/>
      <c r="T13" s="55"/>
      <c r="U13" s="7"/>
      <c r="V13" s="7"/>
      <c r="W13" s="7"/>
      <c r="X13" s="56"/>
      <c r="Y13" s="57"/>
      <c r="Z13" s="57"/>
      <c r="AA13" s="57"/>
      <c r="AB13" s="54"/>
      <c r="AC13" s="55"/>
      <c r="AD13" s="55"/>
      <c r="AE13" s="55"/>
      <c r="AF13" s="55"/>
      <c r="AG13" s="55"/>
      <c r="AH13" s="55"/>
      <c r="AI13" s="55"/>
      <c r="AJ13" s="5">
        <f t="shared" si="1"/>
      </c>
      <c r="AK13" s="17" t="s">
        <v>69</v>
      </c>
      <c r="AL13" s="17">
        <v>4</v>
      </c>
      <c r="AM13" s="17">
        <v>1</v>
      </c>
      <c r="AN13" s="17">
        <v>1</v>
      </c>
      <c r="AO13" s="17">
        <v>3</v>
      </c>
      <c r="AP13" s="17">
        <v>1</v>
      </c>
      <c r="AQ13" s="17">
        <v>1</v>
      </c>
      <c r="AR13" s="17">
        <v>1</v>
      </c>
      <c r="AS13" s="17">
        <v>1</v>
      </c>
      <c r="AT13" s="17">
        <v>1</v>
      </c>
    </row>
    <row r="14" spans="1:46" ht="13.5" thickBot="1">
      <c r="A14" s="70" t="s">
        <v>26</v>
      </c>
      <c r="B14" s="71"/>
      <c r="C14" s="8">
        <f>IF($C$4="","",VLOOKUP($C$4,BaseRaceAt,10,FALSE))</f>
        <v>2</v>
      </c>
      <c r="D14" s="8">
        <f>IF($C$4="","",VLOOKUP(C4,MaxRaceAt,10,FALSE)+IF(E14="Y",1,0))</f>
        <v>7</v>
      </c>
      <c r="E14" s="4" t="s">
        <v>38</v>
      </c>
      <c r="F14" s="4">
        <v>1</v>
      </c>
      <c r="G14" s="32">
        <f t="shared" si="2"/>
        <v>3</v>
      </c>
      <c r="I14" s="6">
        <f t="shared" si="3"/>
        <v>10</v>
      </c>
      <c r="J14" s="45"/>
      <c r="K14" s="41"/>
      <c r="L14" s="9"/>
      <c r="M14" s="87"/>
      <c r="N14" s="87"/>
      <c r="O14" s="87"/>
      <c r="P14" s="87"/>
      <c r="Q14" s="89"/>
      <c r="R14" s="6">
        <f t="shared" si="0"/>
      </c>
      <c r="S14" s="54"/>
      <c r="T14" s="55"/>
      <c r="U14" s="7"/>
      <c r="V14" s="7"/>
      <c r="W14" s="7"/>
      <c r="X14" s="56"/>
      <c r="Y14" s="57"/>
      <c r="Z14" s="57"/>
      <c r="AA14" s="57"/>
      <c r="AB14" s="54"/>
      <c r="AC14" s="55"/>
      <c r="AD14" s="55"/>
      <c r="AE14" s="55"/>
      <c r="AF14" s="55"/>
      <c r="AG14" s="55"/>
      <c r="AH14" s="55"/>
      <c r="AI14" s="55"/>
      <c r="AJ14" s="5">
        <f t="shared" si="1"/>
      </c>
      <c r="AK14" s="17" t="s">
        <v>70</v>
      </c>
      <c r="AL14" s="17">
        <v>1</v>
      </c>
      <c r="AM14" s="17">
        <v>2</v>
      </c>
      <c r="AN14" s="17">
        <v>1</v>
      </c>
      <c r="AO14" s="17">
        <v>1</v>
      </c>
      <c r="AP14" s="17">
        <v>3</v>
      </c>
      <c r="AQ14" s="17">
        <v>1</v>
      </c>
      <c r="AR14" s="17">
        <v>1</v>
      </c>
      <c r="AS14" s="17">
        <v>1</v>
      </c>
      <c r="AT14" s="17">
        <v>1</v>
      </c>
    </row>
    <row r="15" spans="1:46" ht="13.5" thickBot="1">
      <c r="A15" s="43" t="s">
        <v>28</v>
      </c>
      <c r="B15" s="44"/>
      <c r="C15" s="12">
        <f>IF(C22="Y",1,0)</f>
        <v>1</v>
      </c>
      <c r="D15" s="12">
        <f>IF(C22="Y",ROUNDDOWN(C18,0),0)</f>
        <v>6</v>
      </c>
      <c r="E15" s="9" t="s">
        <v>38</v>
      </c>
      <c r="F15" s="9">
        <v>3</v>
      </c>
      <c r="G15" s="46">
        <f t="shared" si="2"/>
        <v>4</v>
      </c>
      <c r="I15" s="6">
        <f t="shared" si="3"/>
        <v>30</v>
      </c>
      <c r="J15" s="72" t="s">
        <v>0</v>
      </c>
      <c r="K15" s="73"/>
      <c r="L15" s="112">
        <v>36</v>
      </c>
      <c r="M15" s="61" t="s">
        <v>1</v>
      </c>
      <c r="N15" s="58"/>
      <c r="O15" s="74">
        <f>L15*5000-(SUM(W2:W19,W21:W38,L17:L54))</f>
        <v>430</v>
      </c>
      <c r="P15" s="75"/>
      <c r="Q15"/>
      <c r="R15" s="6">
        <f>IF(L15="","",L15)</f>
        <v>36</v>
      </c>
      <c r="S15" s="54"/>
      <c r="T15" s="55"/>
      <c r="U15" s="7"/>
      <c r="V15" s="7"/>
      <c r="W15" s="7"/>
      <c r="X15" s="56"/>
      <c r="Y15" s="57"/>
      <c r="Z15" s="57"/>
      <c r="AA15" s="57"/>
      <c r="AB15" s="54"/>
      <c r="AC15" s="55"/>
      <c r="AD15" s="55"/>
      <c r="AE15" s="55"/>
      <c r="AF15" s="55"/>
      <c r="AG15" s="55"/>
      <c r="AH15" s="55"/>
      <c r="AI15" s="55"/>
      <c r="AJ15" s="5">
        <f t="shared" si="1"/>
      </c>
      <c r="AK15" s="17" t="s">
        <v>71</v>
      </c>
      <c r="AL15" s="17">
        <v>2</v>
      </c>
      <c r="AM15" s="17">
        <v>1</v>
      </c>
      <c r="AN15" s="17">
        <v>1</v>
      </c>
      <c r="AO15" s="17">
        <v>3</v>
      </c>
      <c r="AP15" s="17">
        <v>1</v>
      </c>
      <c r="AQ15" s="17">
        <v>1</v>
      </c>
      <c r="AR15" s="17">
        <v>1</v>
      </c>
      <c r="AS15" s="17">
        <v>2</v>
      </c>
      <c r="AT15" s="17">
        <v>1</v>
      </c>
    </row>
    <row r="16" spans="1:46" ht="13.5" thickBot="1">
      <c r="A16" s="77" t="s">
        <v>30</v>
      </c>
      <c r="B16" s="78"/>
      <c r="C16" s="33" t="s">
        <v>8</v>
      </c>
      <c r="F16" s="47" t="s">
        <v>107</v>
      </c>
      <c r="G16" s="48"/>
      <c r="H16" s="49"/>
      <c r="I16" s="35">
        <f>SUM(I6:I13)</f>
        <v>170</v>
      </c>
      <c r="J16" s="72" t="s">
        <v>50</v>
      </c>
      <c r="K16" s="81"/>
      <c r="L16" s="31" t="s">
        <v>51</v>
      </c>
      <c r="M16" s="81" t="s">
        <v>3</v>
      </c>
      <c r="N16" s="81"/>
      <c r="O16" s="81"/>
      <c r="P16" s="81"/>
      <c r="Q16" s="81"/>
      <c r="R16" s="73"/>
      <c r="S16" s="54"/>
      <c r="T16" s="55"/>
      <c r="U16" s="7"/>
      <c r="V16" s="7"/>
      <c r="W16" s="7"/>
      <c r="X16" s="56"/>
      <c r="Y16" s="57"/>
      <c r="Z16" s="57"/>
      <c r="AA16" s="57"/>
      <c r="AB16" s="54"/>
      <c r="AC16" s="55"/>
      <c r="AD16" s="55"/>
      <c r="AE16" s="55"/>
      <c r="AF16" s="55"/>
      <c r="AG16" s="55"/>
      <c r="AH16" s="55"/>
      <c r="AI16" s="55"/>
      <c r="AJ16" s="5">
        <f t="shared" si="1"/>
      </c>
      <c r="AK16" s="17" t="s">
        <v>72</v>
      </c>
      <c r="AL16" s="17">
        <v>5</v>
      </c>
      <c r="AM16" s="17">
        <v>1</v>
      </c>
      <c r="AN16" s="17">
        <v>1</v>
      </c>
      <c r="AO16" s="17">
        <v>5</v>
      </c>
      <c r="AP16" s="17">
        <v>1</v>
      </c>
      <c r="AQ16" s="17">
        <v>1</v>
      </c>
      <c r="AR16" s="17">
        <v>1</v>
      </c>
      <c r="AS16" s="17">
        <v>1</v>
      </c>
      <c r="AT16" s="17">
        <v>1</v>
      </c>
    </row>
    <row r="17" spans="1:46" ht="13.5" thickBot="1">
      <c r="A17" s="70" t="s">
        <v>31</v>
      </c>
      <c r="B17" s="71"/>
      <c r="C17" s="5">
        <f>IF(C8="","",G8+G12)</f>
        <v>8</v>
      </c>
      <c r="J17" s="99" t="s">
        <v>109</v>
      </c>
      <c r="K17" s="100"/>
      <c r="L17" s="42">
        <v>85000</v>
      </c>
      <c r="M17" s="100"/>
      <c r="N17" s="100"/>
      <c r="O17" s="100"/>
      <c r="P17" s="100"/>
      <c r="Q17" s="100"/>
      <c r="R17" s="105"/>
      <c r="S17" s="54"/>
      <c r="T17" s="55"/>
      <c r="U17" s="7"/>
      <c r="V17" s="7"/>
      <c r="W17" s="7"/>
      <c r="X17" s="56"/>
      <c r="Y17" s="57"/>
      <c r="Z17" s="57"/>
      <c r="AA17" s="57"/>
      <c r="AB17" s="54"/>
      <c r="AC17" s="55"/>
      <c r="AD17" s="55"/>
      <c r="AE17" s="55"/>
      <c r="AF17" s="55"/>
      <c r="AG17" s="55"/>
      <c r="AH17" s="55"/>
      <c r="AI17" s="55"/>
      <c r="AJ17" s="5">
        <f t="shared" si="1"/>
      </c>
      <c r="AK17" s="61" t="s">
        <v>75</v>
      </c>
      <c r="AL17" s="58"/>
      <c r="AM17" s="58"/>
      <c r="AN17" s="58"/>
      <c r="AO17" s="58"/>
      <c r="AP17" s="58"/>
      <c r="AQ17" s="58"/>
      <c r="AR17" s="58"/>
      <c r="AS17" s="58"/>
      <c r="AT17" s="58"/>
    </row>
    <row r="18" spans="1:46" ht="13.5" thickBot="1">
      <c r="A18" s="70" t="s">
        <v>9</v>
      </c>
      <c r="B18" s="71"/>
      <c r="C18" s="27">
        <f>6-MAX(E18,G18)-(MIN(E18,G18)/2)</f>
        <v>6</v>
      </c>
      <c r="D18" s="28" t="s">
        <v>32</v>
      </c>
      <c r="E18" s="29">
        <f>SUM(V2:V19)</f>
        <v>0</v>
      </c>
      <c r="F18" s="29" t="s">
        <v>33</v>
      </c>
      <c r="G18" s="30">
        <f>SUM(V21:V38)</f>
        <v>0</v>
      </c>
      <c r="J18" s="101" t="s">
        <v>110</v>
      </c>
      <c r="K18" s="102"/>
      <c r="L18" s="4">
        <v>1250</v>
      </c>
      <c r="M18" s="106" t="s">
        <v>111</v>
      </c>
      <c r="N18" s="107"/>
      <c r="O18" s="107"/>
      <c r="P18" s="107"/>
      <c r="Q18" s="107"/>
      <c r="R18" s="108"/>
      <c r="S18" s="54"/>
      <c r="T18" s="55"/>
      <c r="U18" s="7"/>
      <c r="V18" s="7"/>
      <c r="W18" s="7"/>
      <c r="X18" s="56"/>
      <c r="Y18" s="57"/>
      <c r="Z18" s="57"/>
      <c r="AA18" s="57"/>
      <c r="AB18" s="76"/>
      <c r="AC18" s="40"/>
      <c r="AD18" s="40"/>
      <c r="AE18" s="40"/>
      <c r="AF18" s="40"/>
      <c r="AG18" s="40"/>
      <c r="AH18" s="40"/>
      <c r="AI18" s="40"/>
      <c r="AJ18" s="5">
        <f t="shared" si="1"/>
      </c>
      <c r="AK18" s="17" t="s">
        <v>68</v>
      </c>
      <c r="AL18" s="17">
        <v>6</v>
      </c>
      <c r="AM18" s="17">
        <v>6</v>
      </c>
      <c r="AN18" s="17">
        <v>6</v>
      </c>
      <c r="AO18" s="17">
        <v>6</v>
      </c>
      <c r="AP18" s="17">
        <v>6</v>
      </c>
      <c r="AQ18" s="17">
        <v>6</v>
      </c>
      <c r="AR18" s="17">
        <v>6</v>
      </c>
      <c r="AS18" s="17">
        <v>6</v>
      </c>
      <c r="AT18" s="17">
        <v>7</v>
      </c>
    </row>
    <row r="19" spans="1:46" ht="13.5" thickBot="1">
      <c r="A19" s="70" t="s">
        <v>34</v>
      </c>
      <c r="B19" s="71"/>
      <c r="C19" s="37">
        <v>1</v>
      </c>
      <c r="J19" s="101" t="s">
        <v>136</v>
      </c>
      <c r="K19" s="102"/>
      <c r="L19" s="4">
        <v>12000</v>
      </c>
      <c r="M19" s="106"/>
      <c r="N19" s="107"/>
      <c r="O19" s="107"/>
      <c r="P19" s="107"/>
      <c r="Q19" s="107"/>
      <c r="R19" s="108"/>
      <c r="S19" s="45"/>
      <c r="T19" s="41"/>
      <c r="U19" s="10"/>
      <c r="V19" s="10"/>
      <c r="W19" s="10"/>
      <c r="X19" s="38"/>
      <c r="Y19" s="39"/>
      <c r="Z19" s="39"/>
      <c r="AA19" s="39"/>
      <c r="AB19" s="50" t="s">
        <v>57</v>
      </c>
      <c r="AC19" s="51"/>
      <c r="AD19" s="2" t="s">
        <v>29</v>
      </c>
      <c r="AE19" s="51" t="s">
        <v>3</v>
      </c>
      <c r="AF19" s="51"/>
      <c r="AG19" s="51"/>
      <c r="AH19" s="51"/>
      <c r="AI19" s="51"/>
      <c r="AJ19" s="3" t="s">
        <v>4</v>
      </c>
      <c r="AK19" s="17" t="s">
        <v>69</v>
      </c>
      <c r="AL19" s="17">
        <v>9</v>
      </c>
      <c r="AM19" s="17">
        <v>6</v>
      </c>
      <c r="AN19" s="17">
        <v>6</v>
      </c>
      <c r="AO19" s="17">
        <v>8</v>
      </c>
      <c r="AP19" s="17">
        <v>5</v>
      </c>
      <c r="AQ19" s="17">
        <v>6</v>
      </c>
      <c r="AR19" s="17">
        <v>5</v>
      </c>
      <c r="AS19" s="17">
        <v>6</v>
      </c>
      <c r="AT19" s="17">
        <v>6</v>
      </c>
    </row>
    <row r="20" spans="1:46" ht="12.75">
      <c r="A20" s="70" t="s">
        <v>35</v>
      </c>
      <c r="B20" s="71"/>
      <c r="C20" s="5">
        <f>IF(C6="","",ROUNDDOWN(8+(G6/2),0))</f>
        <v>9</v>
      </c>
      <c r="J20" s="101" t="s">
        <v>113</v>
      </c>
      <c r="K20" s="102"/>
      <c r="L20" s="4">
        <v>8000</v>
      </c>
      <c r="M20" s="106" t="s">
        <v>114</v>
      </c>
      <c r="N20" s="107"/>
      <c r="O20" s="107"/>
      <c r="P20" s="107"/>
      <c r="Q20" s="107"/>
      <c r="R20" s="108"/>
      <c r="S20" s="77" t="s">
        <v>27</v>
      </c>
      <c r="T20" s="78"/>
      <c r="U20" s="11" t="s">
        <v>8</v>
      </c>
      <c r="V20" s="11" t="s">
        <v>9</v>
      </c>
      <c r="W20" s="11" t="s">
        <v>1</v>
      </c>
      <c r="X20" s="52" t="s">
        <v>3</v>
      </c>
      <c r="Y20" s="53"/>
      <c r="Z20" s="53"/>
      <c r="AA20" s="53"/>
      <c r="AB20" s="54"/>
      <c r="AC20" s="55"/>
      <c r="AD20" s="7"/>
      <c r="AE20" s="55"/>
      <c r="AF20" s="55"/>
      <c r="AG20" s="55"/>
      <c r="AH20" s="55"/>
      <c r="AI20" s="55"/>
      <c r="AJ20" s="5">
        <f>IF(AB20="","",AD20)</f>
      </c>
      <c r="AK20" s="17" t="s">
        <v>70</v>
      </c>
      <c r="AL20" s="17">
        <v>6</v>
      </c>
      <c r="AM20" s="17">
        <v>7</v>
      </c>
      <c r="AN20" s="17">
        <v>6</v>
      </c>
      <c r="AO20" s="17">
        <v>6</v>
      </c>
      <c r="AP20" s="17">
        <v>8</v>
      </c>
      <c r="AQ20" s="17">
        <v>6</v>
      </c>
      <c r="AR20" s="17">
        <v>6</v>
      </c>
      <c r="AS20" s="17">
        <v>6</v>
      </c>
      <c r="AT20" s="17">
        <v>6</v>
      </c>
    </row>
    <row r="21" spans="1:46" ht="12.75">
      <c r="A21" s="70" t="s">
        <v>36</v>
      </c>
      <c r="B21" s="71"/>
      <c r="C21" s="5">
        <f>IF(C13="","",ROUNDDOWN(8+(G13/2),0))</f>
        <v>9</v>
      </c>
      <c r="J21" s="101" t="s">
        <v>112</v>
      </c>
      <c r="K21" s="102"/>
      <c r="L21" s="4">
        <v>14000</v>
      </c>
      <c r="M21" s="106"/>
      <c r="N21" s="107"/>
      <c r="O21" s="107"/>
      <c r="P21" s="107"/>
      <c r="Q21" s="107"/>
      <c r="R21" s="108"/>
      <c r="S21" s="54"/>
      <c r="T21" s="55"/>
      <c r="U21" s="7"/>
      <c r="V21" s="7"/>
      <c r="W21" s="7"/>
      <c r="X21" s="56"/>
      <c r="Y21" s="57"/>
      <c r="Z21" s="57"/>
      <c r="AA21" s="57"/>
      <c r="AB21" s="54"/>
      <c r="AC21" s="55"/>
      <c r="AD21" s="7"/>
      <c r="AE21" s="55"/>
      <c r="AF21" s="55"/>
      <c r="AG21" s="55"/>
      <c r="AH21" s="55"/>
      <c r="AI21" s="55"/>
      <c r="AJ21" s="5">
        <f aca="true" t="shared" si="4" ref="AJ21:AJ28">IF(AB21="","",AD21)</f>
      </c>
      <c r="AK21" s="17" t="s">
        <v>71</v>
      </c>
      <c r="AL21" s="17">
        <v>7</v>
      </c>
      <c r="AM21" s="17">
        <v>6</v>
      </c>
      <c r="AN21" s="17">
        <v>5</v>
      </c>
      <c r="AO21" s="17">
        <v>8</v>
      </c>
      <c r="AP21" s="17">
        <v>6</v>
      </c>
      <c r="AQ21" s="17">
        <v>6</v>
      </c>
      <c r="AR21" s="17">
        <v>6</v>
      </c>
      <c r="AS21" s="17">
        <v>7</v>
      </c>
      <c r="AT21" s="17">
        <v>6</v>
      </c>
    </row>
    <row r="22" spans="1:46" ht="13.5" thickBot="1">
      <c r="A22" s="43" t="s">
        <v>37</v>
      </c>
      <c r="B22" s="44"/>
      <c r="C22" s="14" t="s">
        <v>78</v>
      </c>
      <c r="J22" s="101" t="s">
        <v>110</v>
      </c>
      <c r="K22" s="102"/>
      <c r="L22" s="4">
        <v>1250</v>
      </c>
      <c r="M22" s="106" t="s">
        <v>111</v>
      </c>
      <c r="N22" s="107"/>
      <c r="O22" s="107"/>
      <c r="P22" s="107"/>
      <c r="Q22" s="107"/>
      <c r="R22" s="108"/>
      <c r="S22" s="54"/>
      <c r="T22" s="55"/>
      <c r="U22" s="7"/>
      <c r="V22" s="7"/>
      <c r="W22" s="7"/>
      <c r="X22" s="56"/>
      <c r="Y22" s="57"/>
      <c r="Z22" s="57"/>
      <c r="AA22" s="57"/>
      <c r="AB22" s="54"/>
      <c r="AC22" s="55"/>
      <c r="AD22" s="7"/>
      <c r="AE22" s="55"/>
      <c r="AF22" s="55"/>
      <c r="AG22" s="55"/>
      <c r="AH22" s="55"/>
      <c r="AI22" s="55"/>
      <c r="AJ22" s="5">
        <f t="shared" si="4"/>
      </c>
      <c r="AK22" s="17" t="s">
        <v>72</v>
      </c>
      <c r="AL22" s="17">
        <v>10</v>
      </c>
      <c r="AM22" s="17">
        <v>5</v>
      </c>
      <c r="AN22" s="17">
        <v>6</v>
      </c>
      <c r="AO22" s="17">
        <v>10</v>
      </c>
      <c r="AP22" s="17">
        <v>4</v>
      </c>
      <c r="AQ22" s="17">
        <v>5</v>
      </c>
      <c r="AR22" s="17">
        <v>5</v>
      </c>
      <c r="AS22" s="17">
        <v>6</v>
      </c>
      <c r="AT22" s="17">
        <v>6</v>
      </c>
    </row>
    <row r="23" spans="1:36" ht="12.75">
      <c r="A23" s="50" t="s">
        <v>39</v>
      </c>
      <c r="B23" s="51"/>
      <c r="C23" s="2" t="s">
        <v>40</v>
      </c>
      <c r="D23" s="2" t="s">
        <v>41</v>
      </c>
      <c r="E23" s="2" t="s">
        <v>42</v>
      </c>
      <c r="F23" s="2" t="s">
        <v>43</v>
      </c>
      <c r="G23" s="3" t="s">
        <v>44</v>
      </c>
      <c r="H23" s="16"/>
      <c r="I23" s="1" t="s">
        <v>4</v>
      </c>
      <c r="J23" s="101" t="s">
        <v>136</v>
      </c>
      <c r="K23" s="102"/>
      <c r="L23" s="4">
        <v>12000</v>
      </c>
      <c r="M23" s="106"/>
      <c r="N23" s="107"/>
      <c r="O23" s="107"/>
      <c r="P23" s="107"/>
      <c r="Q23" s="107"/>
      <c r="R23" s="108"/>
      <c r="S23" s="54"/>
      <c r="T23" s="55"/>
      <c r="U23" s="7"/>
      <c r="V23" s="7"/>
      <c r="W23" s="7"/>
      <c r="X23" s="56"/>
      <c r="Y23" s="57"/>
      <c r="Z23" s="57"/>
      <c r="AA23" s="57"/>
      <c r="AB23" s="54"/>
      <c r="AC23" s="55"/>
      <c r="AD23" s="7"/>
      <c r="AE23" s="55"/>
      <c r="AF23" s="55"/>
      <c r="AG23" s="55"/>
      <c r="AH23" s="55"/>
      <c r="AI23" s="55"/>
      <c r="AJ23" s="5">
        <f t="shared" si="4"/>
      </c>
    </row>
    <row r="24" spans="1:36" ht="12.75">
      <c r="A24" s="79" t="s">
        <v>108</v>
      </c>
      <c r="B24" s="80"/>
      <c r="C24" s="4" t="s">
        <v>60</v>
      </c>
      <c r="D24" s="4">
        <v>2</v>
      </c>
      <c r="E24" s="4" t="s">
        <v>21</v>
      </c>
      <c r="F24" s="4"/>
      <c r="G24" s="5">
        <f aca="true" t="shared" si="5" ref="G24:G38">IF(D24="","",D24+(VLOOKUP(E24,ATT,7,FALSE)+F24))</f>
        <v>5</v>
      </c>
      <c r="H24" s="17"/>
      <c r="I24" s="6">
        <f aca="true" t="shared" si="6" ref="I24:I38">IF(C24="B",VLOOKUP(D24,BaseSkillCost,2,FALSE),IF(C24="G",VLOOKUP(D24,GroupSkillCost,2,FALSE),IF(C24="SP",2,"")))</f>
        <v>8</v>
      </c>
      <c r="J24" s="101" t="s">
        <v>113</v>
      </c>
      <c r="K24" s="102"/>
      <c r="L24" s="4">
        <v>8000</v>
      </c>
      <c r="M24" s="106" t="s">
        <v>114</v>
      </c>
      <c r="N24" s="107"/>
      <c r="O24" s="107"/>
      <c r="P24" s="107"/>
      <c r="Q24" s="107"/>
      <c r="R24" s="108"/>
      <c r="S24" s="54"/>
      <c r="T24" s="55"/>
      <c r="U24" s="7"/>
      <c r="V24" s="7"/>
      <c r="W24" s="7"/>
      <c r="X24" s="56"/>
      <c r="Y24" s="57"/>
      <c r="Z24" s="57"/>
      <c r="AA24" s="57"/>
      <c r="AB24" s="54"/>
      <c r="AC24" s="55"/>
      <c r="AD24" s="7"/>
      <c r="AE24" s="55"/>
      <c r="AF24" s="55"/>
      <c r="AG24" s="55"/>
      <c r="AH24" s="55"/>
      <c r="AI24" s="55"/>
      <c r="AJ24" s="5">
        <f t="shared" si="4"/>
      </c>
    </row>
    <row r="25" spans="1:36" ht="12.75">
      <c r="A25" s="79" t="s">
        <v>80</v>
      </c>
      <c r="B25" s="80"/>
      <c r="C25" s="4" t="s">
        <v>60</v>
      </c>
      <c r="D25" s="4">
        <v>7</v>
      </c>
      <c r="E25" s="4" t="s">
        <v>20</v>
      </c>
      <c r="F25" s="4">
        <v>6</v>
      </c>
      <c r="G25" s="5">
        <f t="shared" si="5"/>
        <v>18</v>
      </c>
      <c r="H25" s="17"/>
      <c r="I25" s="6">
        <f t="shared" si="6"/>
        <v>34</v>
      </c>
      <c r="J25" s="101" t="s">
        <v>113</v>
      </c>
      <c r="K25" s="102"/>
      <c r="L25" s="4">
        <v>8000</v>
      </c>
      <c r="M25" s="106" t="s">
        <v>114</v>
      </c>
      <c r="N25" s="107"/>
      <c r="O25" s="107"/>
      <c r="P25" s="107"/>
      <c r="Q25" s="107"/>
      <c r="R25" s="108"/>
      <c r="S25" s="54"/>
      <c r="T25" s="55"/>
      <c r="U25" s="7"/>
      <c r="V25" s="7"/>
      <c r="W25" s="7"/>
      <c r="X25" s="56"/>
      <c r="Y25" s="57"/>
      <c r="Z25" s="57"/>
      <c r="AA25" s="57"/>
      <c r="AB25" s="54"/>
      <c r="AC25" s="55"/>
      <c r="AD25" s="7"/>
      <c r="AE25" s="55"/>
      <c r="AF25" s="55"/>
      <c r="AG25" s="55"/>
      <c r="AH25" s="55"/>
      <c r="AI25" s="55"/>
      <c r="AJ25" s="5">
        <f t="shared" si="4"/>
      </c>
    </row>
    <row r="26" spans="1:36" ht="12.75">
      <c r="A26" s="79" t="s">
        <v>89</v>
      </c>
      <c r="B26" s="80"/>
      <c r="C26" s="4" t="s">
        <v>82</v>
      </c>
      <c r="D26" s="4">
        <v>9</v>
      </c>
      <c r="E26" s="4" t="s">
        <v>20</v>
      </c>
      <c r="F26" s="4">
        <v>6</v>
      </c>
      <c r="G26" s="5">
        <f t="shared" si="5"/>
        <v>20</v>
      </c>
      <c r="H26" s="17"/>
      <c r="I26" s="6">
        <f t="shared" si="6"/>
        <v>2</v>
      </c>
      <c r="J26" s="101" t="s">
        <v>115</v>
      </c>
      <c r="K26" s="102"/>
      <c r="L26" s="4">
        <v>2000</v>
      </c>
      <c r="M26" s="106" t="s">
        <v>116</v>
      </c>
      <c r="N26" s="107"/>
      <c r="O26" s="107"/>
      <c r="P26" s="107"/>
      <c r="Q26" s="107"/>
      <c r="R26" s="108"/>
      <c r="S26" s="54"/>
      <c r="T26" s="55"/>
      <c r="U26" s="7"/>
      <c r="V26" s="7"/>
      <c r="W26" s="7"/>
      <c r="X26" s="56"/>
      <c r="Y26" s="57"/>
      <c r="Z26" s="57"/>
      <c r="AA26" s="57"/>
      <c r="AB26" s="54"/>
      <c r="AC26" s="55"/>
      <c r="AD26" s="7"/>
      <c r="AE26" s="55"/>
      <c r="AF26" s="55"/>
      <c r="AG26" s="55"/>
      <c r="AH26" s="55"/>
      <c r="AI26" s="55"/>
      <c r="AJ26" s="5">
        <f t="shared" si="4"/>
      </c>
    </row>
    <row r="27" spans="1:36" ht="12.75">
      <c r="A27" s="79" t="s">
        <v>83</v>
      </c>
      <c r="B27" s="80"/>
      <c r="C27" s="4" t="s">
        <v>81</v>
      </c>
      <c r="D27" s="4">
        <v>2</v>
      </c>
      <c r="E27" s="4" t="s">
        <v>22</v>
      </c>
      <c r="F27" s="4"/>
      <c r="G27" s="5">
        <f t="shared" si="5"/>
        <v>5</v>
      </c>
      <c r="H27" s="17"/>
      <c r="I27" s="6">
        <f t="shared" si="6"/>
        <v>20</v>
      </c>
      <c r="J27" s="101" t="s">
        <v>117</v>
      </c>
      <c r="K27" s="102"/>
      <c r="L27" s="4">
        <v>250</v>
      </c>
      <c r="M27" s="106"/>
      <c r="N27" s="107"/>
      <c r="O27" s="107"/>
      <c r="P27" s="107"/>
      <c r="Q27" s="107"/>
      <c r="R27" s="108"/>
      <c r="S27" s="54"/>
      <c r="T27" s="55"/>
      <c r="U27" s="7"/>
      <c r="V27" s="7"/>
      <c r="W27" s="7"/>
      <c r="X27" s="56"/>
      <c r="Y27" s="57"/>
      <c r="Z27" s="57"/>
      <c r="AA27" s="57"/>
      <c r="AB27" s="54"/>
      <c r="AC27" s="55"/>
      <c r="AD27" s="7"/>
      <c r="AE27" s="55"/>
      <c r="AF27" s="55"/>
      <c r="AG27" s="55"/>
      <c r="AH27" s="55"/>
      <c r="AI27" s="55"/>
      <c r="AJ27" s="5">
        <f t="shared" si="4"/>
      </c>
    </row>
    <row r="28" spans="1:36" ht="13.5" thickBot="1">
      <c r="A28" s="79" t="s">
        <v>84</v>
      </c>
      <c r="B28" s="80"/>
      <c r="C28" s="4" t="s">
        <v>60</v>
      </c>
      <c r="D28" s="4">
        <v>4</v>
      </c>
      <c r="E28" s="4" t="s">
        <v>23</v>
      </c>
      <c r="F28" s="4">
        <v>4</v>
      </c>
      <c r="G28" s="5">
        <f t="shared" si="5"/>
        <v>10</v>
      </c>
      <c r="H28" s="17"/>
      <c r="I28" s="6">
        <f t="shared" si="6"/>
        <v>16</v>
      </c>
      <c r="J28" s="101" t="s">
        <v>118</v>
      </c>
      <c r="K28" s="102"/>
      <c r="L28" s="4">
        <v>25</v>
      </c>
      <c r="M28" s="106"/>
      <c r="N28" s="107"/>
      <c r="O28" s="107"/>
      <c r="P28" s="107"/>
      <c r="Q28" s="107"/>
      <c r="R28" s="108"/>
      <c r="S28" s="54"/>
      <c r="T28" s="55"/>
      <c r="U28" s="7"/>
      <c r="V28" s="7"/>
      <c r="W28" s="7"/>
      <c r="X28" s="56"/>
      <c r="Y28" s="57"/>
      <c r="Z28" s="57"/>
      <c r="AA28" s="57"/>
      <c r="AB28" s="76"/>
      <c r="AC28" s="40"/>
      <c r="AD28" s="34"/>
      <c r="AE28" s="40"/>
      <c r="AF28" s="40"/>
      <c r="AG28" s="40"/>
      <c r="AH28" s="40"/>
      <c r="AI28" s="40"/>
      <c r="AJ28" s="5">
        <f t="shared" si="4"/>
      </c>
    </row>
    <row r="29" spans="1:36" ht="12.75">
      <c r="A29" s="79" t="s">
        <v>89</v>
      </c>
      <c r="B29" s="80"/>
      <c r="C29" s="4" t="s">
        <v>82</v>
      </c>
      <c r="D29" s="4">
        <v>6</v>
      </c>
      <c r="E29" s="4" t="s">
        <v>23</v>
      </c>
      <c r="F29" s="4">
        <v>4</v>
      </c>
      <c r="G29" s="5">
        <f t="shared" si="5"/>
        <v>12</v>
      </c>
      <c r="H29" s="17"/>
      <c r="I29" s="6">
        <f t="shared" si="6"/>
        <v>2</v>
      </c>
      <c r="J29" s="101" t="s">
        <v>119</v>
      </c>
      <c r="K29" s="102"/>
      <c r="L29" s="4">
        <v>950</v>
      </c>
      <c r="M29" s="106" t="s">
        <v>120</v>
      </c>
      <c r="N29" s="107"/>
      <c r="O29" s="107"/>
      <c r="P29" s="107"/>
      <c r="Q29" s="107"/>
      <c r="R29" s="108"/>
      <c r="S29" s="54"/>
      <c r="T29" s="55"/>
      <c r="U29" s="7"/>
      <c r="V29" s="7"/>
      <c r="W29" s="7"/>
      <c r="X29" s="56"/>
      <c r="Y29" s="57"/>
      <c r="Z29" s="57"/>
      <c r="AA29" s="57"/>
      <c r="AB29" s="50" t="s">
        <v>77</v>
      </c>
      <c r="AC29" s="51"/>
      <c r="AD29" s="2" t="s">
        <v>1</v>
      </c>
      <c r="AE29" s="2" t="s">
        <v>29</v>
      </c>
      <c r="AF29" s="51" t="s">
        <v>3</v>
      </c>
      <c r="AG29" s="51"/>
      <c r="AH29" s="51"/>
      <c r="AI29" s="51"/>
      <c r="AJ29" s="3" t="s">
        <v>4</v>
      </c>
    </row>
    <row r="30" spans="1:36" ht="12.75">
      <c r="A30" s="79" t="s">
        <v>85</v>
      </c>
      <c r="B30" s="80"/>
      <c r="C30" s="4" t="s">
        <v>60</v>
      </c>
      <c r="D30" s="4">
        <v>3</v>
      </c>
      <c r="E30" s="4" t="s">
        <v>19</v>
      </c>
      <c r="F30" s="4"/>
      <c r="G30" s="5">
        <f t="shared" si="5"/>
        <v>6</v>
      </c>
      <c r="H30" s="17"/>
      <c r="I30" s="6">
        <f t="shared" si="6"/>
        <v>12</v>
      </c>
      <c r="J30" s="101" t="s">
        <v>121</v>
      </c>
      <c r="K30" s="102"/>
      <c r="L30" s="4">
        <v>1500</v>
      </c>
      <c r="M30" s="106" t="s">
        <v>122</v>
      </c>
      <c r="N30" s="107"/>
      <c r="O30" s="107"/>
      <c r="P30" s="107"/>
      <c r="Q30" s="107"/>
      <c r="R30" s="108"/>
      <c r="S30" s="54"/>
      <c r="T30" s="55"/>
      <c r="U30" s="7"/>
      <c r="V30" s="7"/>
      <c r="W30" s="7"/>
      <c r="X30" s="56"/>
      <c r="Y30" s="57"/>
      <c r="Z30" s="57"/>
      <c r="AA30" s="57"/>
      <c r="AB30" s="54"/>
      <c r="AC30" s="55"/>
      <c r="AD30" s="7"/>
      <c r="AE30" s="15"/>
      <c r="AF30" s="55"/>
      <c r="AG30" s="55"/>
      <c r="AH30" s="55"/>
      <c r="AI30" s="55"/>
      <c r="AJ30" s="5">
        <f>IF(AB30="","",AE30)</f>
      </c>
    </row>
    <row r="31" spans="1:36" ht="12.75">
      <c r="A31" s="79" t="s">
        <v>86</v>
      </c>
      <c r="B31" s="80"/>
      <c r="C31" s="4" t="s">
        <v>60</v>
      </c>
      <c r="D31" s="4">
        <v>2</v>
      </c>
      <c r="E31" s="4" t="s">
        <v>20</v>
      </c>
      <c r="F31" s="4"/>
      <c r="G31" s="5">
        <f t="shared" si="5"/>
        <v>7</v>
      </c>
      <c r="H31" s="17"/>
      <c r="I31" s="6">
        <f t="shared" si="6"/>
        <v>8</v>
      </c>
      <c r="J31" s="101" t="s">
        <v>123</v>
      </c>
      <c r="K31" s="102"/>
      <c r="L31" s="4">
        <v>25</v>
      </c>
      <c r="M31" s="106"/>
      <c r="N31" s="107"/>
      <c r="O31" s="107"/>
      <c r="P31" s="107"/>
      <c r="Q31" s="107"/>
      <c r="R31" s="108"/>
      <c r="S31" s="54"/>
      <c r="T31" s="55"/>
      <c r="U31" s="7"/>
      <c r="V31" s="7"/>
      <c r="W31" s="7"/>
      <c r="X31" s="56"/>
      <c r="Y31" s="57"/>
      <c r="Z31" s="57"/>
      <c r="AA31" s="57"/>
      <c r="AB31" s="54"/>
      <c r="AC31" s="55"/>
      <c r="AD31" s="7"/>
      <c r="AE31" s="15"/>
      <c r="AF31" s="55"/>
      <c r="AG31" s="55"/>
      <c r="AH31" s="55"/>
      <c r="AI31" s="55"/>
      <c r="AJ31" s="5">
        <f aca="true" t="shared" si="7" ref="AJ31:AJ38">IF(AB31="","",AE31)</f>
      </c>
    </row>
    <row r="32" spans="1:36" ht="12.75">
      <c r="A32" s="79" t="s">
        <v>87</v>
      </c>
      <c r="B32" s="80"/>
      <c r="C32" s="4" t="s">
        <v>60</v>
      </c>
      <c r="D32" s="4">
        <v>2</v>
      </c>
      <c r="E32" s="4" t="s">
        <v>23</v>
      </c>
      <c r="F32" s="4"/>
      <c r="G32" s="5">
        <f t="shared" si="5"/>
        <v>4</v>
      </c>
      <c r="H32" s="17"/>
      <c r="I32" s="6">
        <f t="shared" si="6"/>
        <v>8</v>
      </c>
      <c r="J32" s="101" t="s">
        <v>124</v>
      </c>
      <c r="K32" s="102"/>
      <c r="L32" s="4">
        <v>600</v>
      </c>
      <c r="M32" s="106" t="s">
        <v>128</v>
      </c>
      <c r="N32" s="107"/>
      <c r="O32" s="107"/>
      <c r="P32" s="107"/>
      <c r="Q32" s="107"/>
      <c r="R32" s="108"/>
      <c r="S32" s="54"/>
      <c r="T32" s="55"/>
      <c r="U32" s="7"/>
      <c r="V32" s="7"/>
      <c r="W32" s="7"/>
      <c r="X32" s="56"/>
      <c r="Y32" s="57"/>
      <c r="Z32" s="57"/>
      <c r="AA32" s="57"/>
      <c r="AB32" s="54"/>
      <c r="AC32" s="55"/>
      <c r="AD32" s="7"/>
      <c r="AE32" s="15"/>
      <c r="AF32" s="55"/>
      <c r="AG32" s="55"/>
      <c r="AH32" s="55"/>
      <c r="AI32" s="55"/>
      <c r="AJ32" s="5">
        <f t="shared" si="7"/>
      </c>
    </row>
    <row r="33" spans="1:36" ht="12.75">
      <c r="A33" s="79" t="s">
        <v>88</v>
      </c>
      <c r="B33" s="80"/>
      <c r="C33" s="4" t="s">
        <v>60</v>
      </c>
      <c r="D33" s="4">
        <v>4</v>
      </c>
      <c r="E33" s="4" t="s">
        <v>19</v>
      </c>
      <c r="F33" s="4"/>
      <c r="G33" s="5">
        <f t="shared" si="5"/>
        <v>7</v>
      </c>
      <c r="H33" s="17"/>
      <c r="I33" s="6">
        <f t="shared" si="6"/>
        <v>16</v>
      </c>
      <c r="J33" s="101" t="s">
        <v>125</v>
      </c>
      <c r="K33" s="102"/>
      <c r="L33" s="4">
        <v>220</v>
      </c>
      <c r="M33" s="106" t="s">
        <v>126</v>
      </c>
      <c r="N33" s="107"/>
      <c r="O33" s="107"/>
      <c r="P33" s="107"/>
      <c r="Q33" s="107"/>
      <c r="R33" s="108"/>
      <c r="S33" s="54"/>
      <c r="T33" s="55"/>
      <c r="U33" s="7"/>
      <c r="V33" s="7"/>
      <c r="W33" s="7"/>
      <c r="X33" s="56"/>
      <c r="Y33" s="57"/>
      <c r="Z33" s="57"/>
      <c r="AA33" s="57"/>
      <c r="AB33" s="54"/>
      <c r="AC33" s="55"/>
      <c r="AD33" s="7"/>
      <c r="AE33" s="15"/>
      <c r="AF33" s="55"/>
      <c r="AG33" s="55"/>
      <c r="AH33" s="55"/>
      <c r="AI33" s="55"/>
      <c r="AJ33" s="5">
        <f t="shared" si="7"/>
      </c>
    </row>
    <row r="34" spans="1:36" ht="12.75">
      <c r="A34" s="79" t="s">
        <v>89</v>
      </c>
      <c r="B34" s="80"/>
      <c r="C34" s="4" t="s">
        <v>82</v>
      </c>
      <c r="D34" s="4">
        <v>6</v>
      </c>
      <c r="E34" s="4" t="s">
        <v>19</v>
      </c>
      <c r="F34" s="4"/>
      <c r="G34" s="5">
        <f t="shared" si="5"/>
        <v>9</v>
      </c>
      <c r="H34" s="17"/>
      <c r="I34" s="6">
        <f t="shared" si="6"/>
        <v>2</v>
      </c>
      <c r="J34" s="101" t="s">
        <v>127</v>
      </c>
      <c r="K34" s="102"/>
      <c r="L34" s="4">
        <v>2000</v>
      </c>
      <c r="M34" s="106" t="s">
        <v>97</v>
      </c>
      <c r="N34" s="107"/>
      <c r="O34" s="107"/>
      <c r="P34" s="107"/>
      <c r="Q34" s="107"/>
      <c r="R34" s="108"/>
      <c r="S34" s="54"/>
      <c r="T34" s="55"/>
      <c r="U34" s="7"/>
      <c r="V34" s="7"/>
      <c r="W34" s="7"/>
      <c r="X34" s="56"/>
      <c r="Y34" s="57"/>
      <c r="Z34" s="57"/>
      <c r="AA34" s="57"/>
      <c r="AB34" s="54"/>
      <c r="AC34" s="55"/>
      <c r="AD34" s="7"/>
      <c r="AE34" s="15"/>
      <c r="AF34" s="55"/>
      <c r="AG34" s="55"/>
      <c r="AH34" s="55"/>
      <c r="AI34" s="55"/>
      <c r="AJ34" s="5">
        <f t="shared" si="7"/>
      </c>
    </row>
    <row r="35" spans="1:36" ht="12.75">
      <c r="A35" s="79"/>
      <c r="B35" s="80"/>
      <c r="C35" s="4"/>
      <c r="D35" s="4"/>
      <c r="E35" s="4"/>
      <c r="F35" s="4"/>
      <c r="G35" s="5">
        <f t="shared" si="5"/>
      </c>
      <c r="H35" s="17"/>
      <c r="I35" s="6">
        <f t="shared" si="6"/>
      </c>
      <c r="J35" s="101" t="s">
        <v>129</v>
      </c>
      <c r="K35" s="102"/>
      <c r="L35" s="4">
        <v>3000</v>
      </c>
      <c r="M35" s="106"/>
      <c r="N35" s="107"/>
      <c r="O35" s="107"/>
      <c r="P35" s="107"/>
      <c r="Q35" s="107"/>
      <c r="R35" s="108"/>
      <c r="S35" s="54"/>
      <c r="T35" s="55"/>
      <c r="U35" s="7"/>
      <c r="V35" s="7"/>
      <c r="W35" s="7"/>
      <c r="X35" s="56"/>
      <c r="Y35" s="57"/>
      <c r="Z35" s="57"/>
      <c r="AA35" s="57"/>
      <c r="AB35" s="54"/>
      <c r="AC35" s="55"/>
      <c r="AD35" s="7"/>
      <c r="AE35" s="15"/>
      <c r="AF35" s="55"/>
      <c r="AG35" s="55"/>
      <c r="AH35" s="55"/>
      <c r="AI35" s="55"/>
      <c r="AJ35" s="5">
        <f t="shared" si="7"/>
      </c>
    </row>
    <row r="36" spans="1:36" ht="12.75">
      <c r="A36" s="79"/>
      <c r="B36" s="80"/>
      <c r="C36" s="4"/>
      <c r="D36" s="4"/>
      <c r="E36" s="4"/>
      <c r="F36" s="4"/>
      <c r="G36" s="5">
        <f t="shared" si="5"/>
      </c>
      <c r="H36" s="17"/>
      <c r="I36" s="6">
        <f t="shared" si="6"/>
      </c>
      <c r="J36" s="101" t="s">
        <v>130</v>
      </c>
      <c r="K36" s="102"/>
      <c r="L36" s="4">
        <v>800</v>
      </c>
      <c r="M36" s="106" t="s">
        <v>131</v>
      </c>
      <c r="N36" s="107"/>
      <c r="O36" s="107"/>
      <c r="P36" s="107"/>
      <c r="Q36" s="107"/>
      <c r="R36" s="108"/>
      <c r="S36" s="54"/>
      <c r="T36" s="55"/>
      <c r="U36" s="7"/>
      <c r="V36" s="7"/>
      <c r="W36" s="7"/>
      <c r="X36" s="56"/>
      <c r="Y36" s="57"/>
      <c r="Z36" s="57"/>
      <c r="AA36" s="57"/>
      <c r="AB36" s="54"/>
      <c r="AC36" s="55"/>
      <c r="AD36" s="7"/>
      <c r="AE36" s="15"/>
      <c r="AF36" s="55"/>
      <c r="AG36" s="55"/>
      <c r="AH36" s="55"/>
      <c r="AI36" s="55"/>
      <c r="AJ36" s="5">
        <f t="shared" si="7"/>
      </c>
    </row>
    <row r="37" spans="1:36" ht="12.75">
      <c r="A37" s="79"/>
      <c r="B37" s="80"/>
      <c r="C37" s="4"/>
      <c r="D37" s="4"/>
      <c r="E37" s="4"/>
      <c r="F37" s="4"/>
      <c r="G37" s="5">
        <f t="shared" si="5"/>
      </c>
      <c r="H37" s="17"/>
      <c r="I37" s="6">
        <f t="shared" si="6"/>
      </c>
      <c r="J37" s="101" t="s">
        <v>132</v>
      </c>
      <c r="K37" s="102"/>
      <c r="L37" s="4">
        <v>10000</v>
      </c>
      <c r="M37" s="106" t="s">
        <v>133</v>
      </c>
      <c r="N37" s="107"/>
      <c r="O37" s="107"/>
      <c r="P37" s="107"/>
      <c r="Q37" s="107"/>
      <c r="R37" s="108"/>
      <c r="S37" s="54"/>
      <c r="T37" s="55"/>
      <c r="U37" s="7"/>
      <c r="V37" s="7"/>
      <c r="W37" s="7"/>
      <c r="X37" s="56"/>
      <c r="Y37" s="57"/>
      <c r="Z37" s="57"/>
      <c r="AA37" s="57"/>
      <c r="AB37" s="54"/>
      <c r="AC37" s="55"/>
      <c r="AD37" s="7"/>
      <c r="AE37" s="15"/>
      <c r="AF37" s="55"/>
      <c r="AG37" s="55"/>
      <c r="AH37" s="55"/>
      <c r="AI37" s="55"/>
      <c r="AJ37" s="5">
        <f t="shared" si="7"/>
      </c>
    </row>
    <row r="38" spans="1:36" ht="13.5" thickBot="1">
      <c r="A38" s="86"/>
      <c r="B38" s="87"/>
      <c r="C38" s="9"/>
      <c r="D38" s="9"/>
      <c r="E38" s="9"/>
      <c r="F38" s="9"/>
      <c r="G38" s="13">
        <f t="shared" si="5"/>
      </c>
      <c r="H38" s="17"/>
      <c r="I38" s="6">
        <f t="shared" si="6"/>
      </c>
      <c r="J38" s="101" t="s">
        <v>134</v>
      </c>
      <c r="K38" s="102"/>
      <c r="L38" s="4">
        <v>5000</v>
      </c>
      <c r="M38" s="106"/>
      <c r="N38" s="107"/>
      <c r="O38" s="107"/>
      <c r="P38" s="107"/>
      <c r="Q38" s="107"/>
      <c r="R38" s="108"/>
      <c r="S38" s="45"/>
      <c r="T38" s="41"/>
      <c r="U38" s="10"/>
      <c r="V38" s="10"/>
      <c r="W38" s="10"/>
      <c r="X38" s="38"/>
      <c r="Y38" s="39"/>
      <c r="Z38" s="39"/>
      <c r="AA38" s="39"/>
      <c r="AB38" s="45"/>
      <c r="AC38" s="41"/>
      <c r="AD38" s="10"/>
      <c r="AE38" s="20"/>
      <c r="AF38" s="41"/>
      <c r="AG38" s="41"/>
      <c r="AH38" s="41"/>
      <c r="AI38" s="41"/>
      <c r="AJ38" s="5">
        <f t="shared" si="7"/>
      </c>
    </row>
    <row r="39" spans="1:36" ht="12.75">
      <c r="A39" s="50" t="s">
        <v>54</v>
      </c>
      <c r="B39" s="51"/>
      <c r="C39" s="2" t="s">
        <v>40</v>
      </c>
      <c r="D39" s="2" t="s">
        <v>41</v>
      </c>
      <c r="E39" s="2" t="s">
        <v>42</v>
      </c>
      <c r="F39" s="2" t="s">
        <v>43</v>
      </c>
      <c r="G39" s="3" t="s">
        <v>44</v>
      </c>
      <c r="H39" s="1" t="s">
        <v>56</v>
      </c>
      <c r="J39" s="101" t="s">
        <v>135</v>
      </c>
      <c r="K39" s="102"/>
      <c r="L39" s="4">
        <v>500</v>
      </c>
      <c r="M39" s="106"/>
      <c r="N39" s="107"/>
      <c r="O39" s="107"/>
      <c r="P39" s="107"/>
      <c r="Q39" s="107"/>
      <c r="R39" s="108"/>
      <c r="S39" s="77" t="s">
        <v>45</v>
      </c>
      <c r="T39" s="78"/>
      <c r="U39" s="11" t="s">
        <v>46</v>
      </c>
      <c r="V39" s="11" t="s">
        <v>47</v>
      </c>
      <c r="W39" s="78" t="s">
        <v>3</v>
      </c>
      <c r="X39" s="78"/>
      <c r="Y39" s="78"/>
      <c r="Z39" s="78"/>
      <c r="AA39" s="18" t="s">
        <v>4</v>
      </c>
      <c r="AB39" s="82" t="s">
        <v>48</v>
      </c>
      <c r="AC39" s="83"/>
      <c r="AD39" s="95"/>
      <c r="AE39" s="95"/>
      <c r="AF39" s="95"/>
      <c r="AG39" s="95"/>
      <c r="AH39" s="95"/>
      <c r="AI39" s="95"/>
      <c r="AJ39" s="96"/>
    </row>
    <row r="40" spans="1:36" ht="13.5" thickBot="1">
      <c r="A40" s="79" t="s">
        <v>91</v>
      </c>
      <c r="B40" s="80"/>
      <c r="C40" s="4" t="s">
        <v>60</v>
      </c>
      <c r="D40" s="4">
        <v>3</v>
      </c>
      <c r="E40" s="4" t="s">
        <v>23</v>
      </c>
      <c r="F40" s="4"/>
      <c r="G40" s="5">
        <f aca="true" t="shared" si="8" ref="G40:G53">IF(D40="","",D40+(VLOOKUP(E40,ATT,7,FALSE)+F40))</f>
        <v>5</v>
      </c>
      <c r="H40" s="6">
        <f aca="true" t="shared" si="9" ref="H40:H53">IF(C40="B",(VLOOKUP(D40,BaseSkillCost,2,FALSE)/2),IF(C40="G",(VLOOKUP(D40,GroupSkillCost,2,FALSE)/2),IF(C40="SP",1,"")))</f>
        <v>6</v>
      </c>
      <c r="J40" s="101" t="s">
        <v>137</v>
      </c>
      <c r="K40" s="102"/>
      <c r="L40" s="4">
        <v>2000</v>
      </c>
      <c r="M40" s="106"/>
      <c r="N40" s="107"/>
      <c r="O40" s="107"/>
      <c r="P40" s="107"/>
      <c r="Q40" s="107"/>
      <c r="R40" s="108"/>
      <c r="S40" s="54" t="s">
        <v>98</v>
      </c>
      <c r="T40" s="55"/>
      <c r="U40" s="4">
        <v>1</v>
      </c>
      <c r="V40" s="4">
        <v>4</v>
      </c>
      <c r="W40" s="55"/>
      <c r="X40" s="55"/>
      <c r="Y40" s="55"/>
      <c r="Z40" s="55"/>
      <c r="AA40" s="19">
        <f>IF(S40="","",U40+V40)</f>
        <v>5</v>
      </c>
      <c r="AB40" s="84"/>
      <c r="AC40" s="85"/>
      <c r="AD40" s="97"/>
      <c r="AE40" s="97"/>
      <c r="AF40" s="97"/>
      <c r="AG40" s="97"/>
      <c r="AH40" s="97"/>
      <c r="AI40" s="97"/>
      <c r="AJ40" s="98"/>
    </row>
    <row r="41" spans="1:35" ht="12.75">
      <c r="A41" s="79" t="s">
        <v>92</v>
      </c>
      <c r="B41" s="80"/>
      <c r="C41" s="4" t="s">
        <v>60</v>
      </c>
      <c r="D41" s="4">
        <v>2</v>
      </c>
      <c r="E41" s="4" t="s">
        <v>23</v>
      </c>
      <c r="F41" s="4"/>
      <c r="G41" s="5">
        <f t="shared" si="8"/>
        <v>4</v>
      </c>
      <c r="H41" s="6">
        <f t="shared" si="9"/>
        <v>4</v>
      </c>
      <c r="J41" s="101" t="s">
        <v>138</v>
      </c>
      <c r="K41" s="102"/>
      <c r="L41" s="4">
        <v>1200</v>
      </c>
      <c r="M41" s="106"/>
      <c r="N41" s="107"/>
      <c r="O41" s="107"/>
      <c r="P41" s="107"/>
      <c r="Q41" s="107"/>
      <c r="R41" s="108"/>
      <c r="S41" s="54" t="s">
        <v>99</v>
      </c>
      <c r="T41" s="55"/>
      <c r="U41" s="4">
        <v>2</v>
      </c>
      <c r="V41" s="4">
        <v>3</v>
      </c>
      <c r="W41" s="55"/>
      <c r="X41" s="55"/>
      <c r="Y41" s="55"/>
      <c r="Z41" s="55"/>
      <c r="AA41" s="19">
        <f aca="true" t="shared" si="10" ref="AA41:AA54">IF(S41="","",U41+V41)</f>
        <v>5</v>
      </c>
      <c r="AB41" s="50" t="s">
        <v>49</v>
      </c>
      <c r="AC41" s="51"/>
      <c r="AD41" s="2" t="s">
        <v>16</v>
      </c>
      <c r="AE41" s="51" t="s">
        <v>3</v>
      </c>
      <c r="AF41" s="51"/>
      <c r="AG41" s="51"/>
      <c r="AH41" s="51"/>
      <c r="AI41" s="90"/>
    </row>
    <row r="42" spans="1:35" ht="12.75">
      <c r="A42" s="79" t="s">
        <v>93</v>
      </c>
      <c r="B42" s="80"/>
      <c r="C42" s="4" t="s">
        <v>60</v>
      </c>
      <c r="D42" s="4">
        <v>1</v>
      </c>
      <c r="E42" s="4" t="s">
        <v>23</v>
      </c>
      <c r="F42" s="4"/>
      <c r="G42" s="5">
        <f t="shared" si="8"/>
        <v>3</v>
      </c>
      <c r="H42" s="6">
        <f t="shared" si="9"/>
        <v>2</v>
      </c>
      <c r="J42" s="101"/>
      <c r="K42" s="102"/>
      <c r="L42" s="4"/>
      <c r="M42" s="106"/>
      <c r="N42" s="107"/>
      <c r="O42" s="107"/>
      <c r="P42" s="107"/>
      <c r="Q42" s="107"/>
      <c r="R42" s="108"/>
      <c r="S42" s="54"/>
      <c r="T42" s="55"/>
      <c r="U42" s="4"/>
      <c r="V42" s="4"/>
      <c r="W42" s="55"/>
      <c r="X42" s="55"/>
      <c r="Y42" s="55"/>
      <c r="Z42" s="55"/>
      <c r="AA42" s="19">
        <f t="shared" si="10"/>
      </c>
      <c r="AB42" s="79" t="s">
        <v>100</v>
      </c>
      <c r="AC42" s="80"/>
      <c r="AD42" s="4">
        <v>1.5</v>
      </c>
      <c r="AE42" s="80" t="s">
        <v>97</v>
      </c>
      <c r="AF42" s="80"/>
      <c r="AG42" s="80"/>
      <c r="AH42" s="80"/>
      <c r="AI42" s="88"/>
    </row>
    <row r="43" spans="1:35" ht="12.75">
      <c r="A43" s="79" t="s">
        <v>94</v>
      </c>
      <c r="B43" s="80"/>
      <c r="C43" s="4" t="s">
        <v>60</v>
      </c>
      <c r="D43" s="4">
        <v>2</v>
      </c>
      <c r="E43" s="4" t="s">
        <v>23</v>
      </c>
      <c r="F43" s="4"/>
      <c r="G43" s="5">
        <f t="shared" si="8"/>
        <v>4</v>
      </c>
      <c r="H43" s="6">
        <f t="shared" si="9"/>
        <v>4</v>
      </c>
      <c r="J43" s="101"/>
      <c r="K43" s="102"/>
      <c r="L43" s="4"/>
      <c r="M43" s="106"/>
      <c r="N43" s="107"/>
      <c r="O43" s="107"/>
      <c r="P43" s="107"/>
      <c r="Q43" s="107"/>
      <c r="R43" s="108"/>
      <c r="S43" s="54"/>
      <c r="T43" s="55"/>
      <c r="U43" s="4"/>
      <c r="V43" s="4"/>
      <c r="W43" s="55"/>
      <c r="X43" s="55"/>
      <c r="Y43" s="55"/>
      <c r="Z43" s="55"/>
      <c r="AA43" s="19">
        <f t="shared" si="10"/>
      </c>
      <c r="AB43" s="79" t="s">
        <v>101</v>
      </c>
      <c r="AC43" s="80"/>
      <c r="AD43" s="4">
        <v>1</v>
      </c>
      <c r="AE43" s="80" t="s">
        <v>102</v>
      </c>
      <c r="AF43" s="80"/>
      <c r="AG43" s="80"/>
      <c r="AH43" s="80"/>
      <c r="AI43" s="88"/>
    </row>
    <row r="44" spans="1:35" ht="12.75">
      <c r="A44" s="79" t="s">
        <v>95</v>
      </c>
      <c r="B44" s="80"/>
      <c r="C44" s="4"/>
      <c r="D44" s="4"/>
      <c r="E44" s="4"/>
      <c r="F44" s="4"/>
      <c r="G44" s="5">
        <f t="shared" si="8"/>
      </c>
      <c r="H44" s="6">
        <f t="shared" si="9"/>
      </c>
      <c r="J44" s="101"/>
      <c r="K44" s="102"/>
      <c r="L44" s="4"/>
      <c r="M44" s="106"/>
      <c r="N44" s="107"/>
      <c r="O44" s="107"/>
      <c r="P44" s="107"/>
      <c r="Q44" s="107"/>
      <c r="R44" s="108"/>
      <c r="S44" s="54"/>
      <c r="T44" s="55"/>
      <c r="U44" s="4"/>
      <c r="V44" s="4"/>
      <c r="W44" s="55"/>
      <c r="X44" s="55"/>
      <c r="Y44" s="55"/>
      <c r="Z44" s="55"/>
      <c r="AA44" s="19">
        <f t="shared" si="10"/>
      </c>
      <c r="AB44" s="79" t="s">
        <v>103</v>
      </c>
      <c r="AC44" s="80"/>
      <c r="AD44" s="4">
        <v>0.25</v>
      </c>
      <c r="AE44" s="80" t="s">
        <v>104</v>
      </c>
      <c r="AF44" s="80"/>
      <c r="AG44" s="80"/>
      <c r="AH44" s="80"/>
      <c r="AI44" s="88"/>
    </row>
    <row r="45" spans="1:35" ht="12.75">
      <c r="A45" s="79"/>
      <c r="B45" s="80"/>
      <c r="C45" s="4"/>
      <c r="D45" s="4"/>
      <c r="E45" s="4"/>
      <c r="F45" s="4"/>
      <c r="G45" s="5">
        <f t="shared" si="8"/>
      </c>
      <c r="H45" s="6">
        <f t="shared" si="9"/>
      </c>
      <c r="J45" s="101"/>
      <c r="K45" s="102"/>
      <c r="L45" s="4"/>
      <c r="M45" s="106"/>
      <c r="N45" s="107"/>
      <c r="O45" s="107"/>
      <c r="P45" s="107"/>
      <c r="Q45" s="107"/>
      <c r="R45" s="108"/>
      <c r="S45" s="54"/>
      <c r="T45" s="55"/>
      <c r="U45" s="4"/>
      <c r="V45" s="4"/>
      <c r="W45" s="55"/>
      <c r="X45" s="55"/>
      <c r="Y45" s="55"/>
      <c r="Z45" s="55"/>
      <c r="AA45" s="19">
        <f t="shared" si="10"/>
      </c>
      <c r="AB45" s="79" t="s">
        <v>103</v>
      </c>
      <c r="AC45" s="80"/>
      <c r="AD45" s="4">
        <v>0.25</v>
      </c>
      <c r="AE45" s="80" t="s">
        <v>105</v>
      </c>
      <c r="AF45" s="80"/>
      <c r="AG45" s="80"/>
      <c r="AH45" s="80"/>
      <c r="AI45" s="88"/>
    </row>
    <row r="46" spans="1:35" ht="12.75">
      <c r="A46" s="79"/>
      <c r="B46" s="80"/>
      <c r="C46" s="4"/>
      <c r="D46" s="4"/>
      <c r="E46" s="4"/>
      <c r="F46" s="4"/>
      <c r="G46" s="5">
        <f t="shared" si="8"/>
      </c>
      <c r="H46" s="6">
        <f t="shared" si="9"/>
      </c>
      <c r="J46" s="101"/>
      <c r="K46" s="102"/>
      <c r="L46" s="4"/>
      <c r="M46" s="106"/>
      <c r="N46" s="107"/>
      <c r="O46" s="107"/>
      <c r="P46" s="107"/>
      <c r="Q46" s="107"/>
      <c r="R46" s="108"/>
      <c r="S46" s="54"/>
      <c r="T46" s="55"/>
      <c r="U46" s="4"/>
      <c r="V46" s="4"/>
      <c r="W46" s="55"/>
      <c r="X46" s="55"/>
      <c r="Y46" s="55"/>
      <c r="Z46" s="55"/>
      <c r="AA46" s="19">
        <f t="shared" si="10"/>
      </c>
      <c r="AB46" s="79" t="s">
        <v>106</v>
      </c>
      <c r="AC46" s="80"/>
      <c r="AD46" s="4">
        <v>1</v>
      </c>
      <c r="AE46" s="80" t="s">
        <v>20</v>
      </c>
      <c r="AF46" s="80"/>
      <c r="AG46" s="80"/>
      <c r="AH46" s="80"/>
      <c r="AI46" s="88"/>
    </row>
    <row r="47" spans="1:35" ht="12.75">
      <c r="A47" s="79"/>
      <c r="B47" s="80"/>
      <c r="C47" s="4"/>
      <c r="D47" s="4"/>
      <c r="E47" s="4"/>
      <c r="F47" s="4"/>
      <c r="G47" s="5">
        <f t="shared" si="8"/>
      </c>
      <c r="H47" s="6">
        <f t="shared" si="9"/>
      </c>
      <c r="J47" s="101"/>
      <c r="K47" s="102"/>
      <c r="L47" s="4"/>
      <c r="M47" s="106"/>
      <c r="N47" s="107"/>
      <c r="O47" s="107"/>
      <c r="P47" s="107"/>
      <c r="Q47" s="107"/>
      <c r="R47" s="108"/>
      <c r="S47" s="54"/>
      <c r="T47" s="55"/>
      <c r="U47" s="4"/>
      <c r="V47" s="4"/>
      <c r="W47" s="55"/>
      <c r="X47" s="55"/>
      <c r="Y47" s="55"/>
      <c r="Z47" s="55"/>
      <c r="AA47" s="19">
        <f t="shared" si="10"/>
      </c>
      <c r="AB47" s="79"/>
      <c r="AC47" s="80"/>
      <c r="AD47" s="4"/>
      <c r="AE47" s="80"/>
      <c r="AF47" s="80"/>
      <c r="AG47" s="80"/>
      <c r="AH47" s="80"/>
      <c r="AI47" s="88"/>
    </row>
    <row r="48" spans="1:35" ht="12.75">
      <c r="A48" s="79"/>
      <c r="B48" s="80"/>
      <c r="C48" s="4"/>
      <c r="D48" s="4"/>
      <c r="E48" s="4"/>
      <c r="F48" s="4"/>
      <c r="G48" s="5">
        <f t="shared" si="8"/>
      </c>
      <c r="H48" s="6">
        <f t="shared" si="9"/>
      </c>
      <c r="J48" s="101"/>
      <c r="K48" s="102"/>
      <c r="L48" s="4"/>
      <c r="M48" s="106"/>
      <c r="N48" s="107"/>
      <c r="O48" s="107"/>
      <c r="P48" s="107"/>
      <c r="Q48" s="107"/>
      <c r="R48" s="108"/>
      <c r="S48" s="54"/>
      <c r="T48" s="55"/>
      <c r="U48" s="4"/>
      <c r="V48" s="4"/>
      <c r="W48" s="55"/>
      <c r="X48" s="55"/>
      <c r="Y48" s="55"/>
      <c r="Z48" s="55"/>
      <c r="AA48" s="19">
        <f t="shared" si="10"/>
      </c>
      <c r="AB48" s="79"/>
      <c r="AC48" s="80"/>
      <c r="AD48" s="4"/>
      <c r="AE48" s="80"/>
      <c r="AF48" s="80"/>
      <c r="AG48" s="80"/>
      <c r="AH48" s="80"/>
      <c r="AI48" s="88"/>
    </row>
    <row r="49" spans="1:35" ht="12.75">
      <c r="A49" s="79"/>
      <c r="B49" s="80"/>
      <c r="C49" s="4"/>
      <c r="D49" s="4"/>
      <c r="E49" s="4"/>
      <c r="F49" s="4"/>
      <c r="G49" s="5">
        <f t="shared" si="8"/>
      </c>
      <c r="H49" s="6">
        <f t="shared" si="9"/>
      </c>
      <c r="J49" s="101"/>
      <c r="K49" s="102"/>
      <c r="L49" s="4"/>
      <c r="M49" s="106"/>
      <c r="N49" s="107"/>
      <c r="O49" s="107"/>
      <c r="P49" s="107"/>
      <c r="Q49" s="107"/>
      <c r="R49" s="108"/>
      <c r="S49" s="54"/>
      <c r="T49" s="55"/>
      <c r="U49" s="4"/>
      <c r="V49" s="4"/>
      <c r="W49" s="55"/>
      <c r="X49" s="55"/>
      <c r="Y49" s="55"/>
      <c r="Z49" s="55"/>
      <c r="AA49" s="19">
        <f t="shared" si="10"/>
      </c>
      <c r="AB49" s="79"/>
      <c r="AC49" s="80"/>
      <c r="AD49" s="4"/>
      <c r="AE49" s="80"/>
      <c r="AF49" s="80"/>
      <c r="AG49" s="80"/>
      <c r="AH49" s="80"/>
      <c r="AI49" s="88"/>
    </row>
    <row r="50" spans="1:35" ht="12.75">
      <c r="A50" s="79"/>
      <c r="B50" s="80"/>
      <c r="C50" s="4"/>
      <c r="D50" s="4"/>
      <c r="E50" s="4"/>
      <c r="F50" s="4"/>
      <c r="G50" s="5">
        <f t="shared" si="8"/>
      </c>
      <c r="H50" s="6">
        <f t="shared" si="9"/>
      </c>
      <c r="J50" s="101"/>
      <c r="K50" s="102"/>
      <c r="L50" s="4"/>
      <c r="M50" s="106"/>
      <c r="N50" s="107"/>
      <c r="O50" s="107"/>
      <c r="P50" s="107"/>
      <c r="Q50" s="107"/>
      <c r="R50" s="108"/>
      <c r="S50" s="54"/>
      <c r="T50" s="55"/>
      <c r="U50" s="4"/>
      <c r="V50" s="4"/>
      <c r="W50" s="55"/>
      <c r="X50" s="55"/>
      <c r="Y50" s="55"/>
      <c r="Z50" s="55"/>
      <c r="AA50" s="19">
        <f t="shared" si="10"/>
      </c>
      <c r="AB50" s="79"/>
      <c r="AC50" s="80"/>
      <c r="AD50" s="4"/>
      <c r="AE50" s="80"/>
      <c r="AF50" s="80"/>
      <c r="AG50" s="80"/>
      <c r="AH50" s="80"/>
      <c r="AI50" s="88"/>
    </row>
    <row r="51" spans="1:35" ht="12.75">
      <c r="A51" s="79"/>
      <c r="B51" s="80"/>
      <c r="C51" s="4"/>
      <c r="D51" s="4"/>
      <c r="E51" s="4"/>
      <c r="F51" s="4"/>
      <c r="G51" s="5">
        <f t="shared" si="8"/>
      </c>
      <c r="H51" s="6">
        <f t="shared" si="9"/>
      </c>
      <c r="J51" s="101"/>
      <c r="K51" s="102"/>
      <c r="L51" s="4"/>
      <c r="M51" s="106"/>
      <c r="N51" s="107"/>
      <c r="O51" s="107"/>
      <c r="P51" s="107"/>
      <c r="Q51" s="107"/>
      <c r="R51" s="108"/>
      <c r="S51" s="54"/>
      <c r="T51" s="55"/>
      <c r="U51" s="4"/>
      <c r="V51" s="4"/>
      <c r="W51" s="55"/>
      <c r="X51" s="55"/>
      <c r="Y51" s="55"/>
      <c r="Z51" s="55"/>
      <c r="AA51" s="19">
        <f t="shared" si="10"/>
      </c>
      <c r="AB51" s="79"/>
      <c r="AC51" s="80"/>
      <c r="AD51" s="4"/>
      <c r="AE51" s="80"/>
      <c r="AF51" s="80"/>
      <c r="AG51" s="80"/>
      <c r="AH51" s="80"/>
      <c r="AI51" s="88"/>
    </row>
    <row r="52" spans="1:35" ht="12.75">
      <c r="A52" s="79"/>
      <c r="B52" s="80"/>
      <c r="C52" s="4"/>
      <c r="D52" s="4"/>
      <c r="E52" s="4"/>
      <c r="F52" s="4"/>
      <c r="G52" s="5">
        <f t="shared" si="8"/>
      </c>
      <c r="H52" s="6">
        <f t="shared" si="9"/>
      </c>
      <c r="J52" s="101"/>
      <c r="K52" s="102"/>
      <c r="L52" s="4"/>
      <c r="M52" s="106"/>
      <c r="N52" s="107"/>
      <c r="O52" s="107"/>
      <c r="P52" s="107"/>
      <c r="Q52" s="107"/>
      <c r="R52" s="108"/>
      <c r="S52" s="54"/>
      <c r="T52" s="55"/>
      <c r="U52" s="4"/>
      <c r="V52" s="4"/>
      <c r="W52" s="55"/>
      <c r="X52" s="55"/>
      <c r="Y52" s="55"/>
      <c r="Z52" s="55"/>
      <c r="AA52" s="19">
        <f t="shared" si="10"/>
      </c>
      <c r="AB52" s="79"/>
      <c r="AC52" s="80"/>
      <c r="AD52" s="4"/>
      <c r="AE52" s="80"/>
      <c r="AF52" s="80"/>
      <c r="AG52" s="80"/>
      <c r="AH52" s="80"/>
      <c r="AI52" s="88"/>
    </row>
    <row r="53" spans="1:35" ht="13.5" thickBot="1">
      <c r="A53" s="86"/>
      <c r="B53" s="87"/>
      <c r="C53" s="9"/>
      <c r="D53" s="9"/>
      <c r="E53" s="9"/>
      <c r="F53" s="9"/>
      <c r="G53" s="13">
        <f t="shared" si="8"/>
      </c>
      <c r="H53" s="6">
        <f t="shared" si="9"/>
      </c>
      <c r="I53" s="1" t="s">
        <v>4</v>
      </c>
      <c r="J53" s="101"/>
      <c r="K53" s="102"/>
      <c r="L53" s="4"/>
      <c r="M53" s="106"/>
      <c r="N53" s="107"/>
      <c r="O53" s="107"/>
      <c r="P53" s="107"/>
      <c r="Q53" s="107"/>
      <c r="R53" s="108"/>
      <c r="S53" s="54"/>
      <c r="T53" s="55"/>
      <c r="U53" s="4"/>
      <c r="V53" s="4"/>
      <c r="W53" s="55"/>
      <c r="X53" s="55"/>
      <c r="Y53" s="55"/>
      <c r="Z53" s="55"/>
      <c r="AA53" s="19">
        <f t="shared" si="10"/>
      </c>
      <c r="AB53" s="86"/>
      <c r="AC53" s="87"/>
      <c r="AD53" s="9"/>
      <c r="AE53" s="87"/>
      <c r="AF53" s="87"/>
      <c r="AG53" s="87"/>
      <c r="AH53" s="87"/>
      <c r="AI53" s="89"/>
    </row>
    <row r="54" spans="5:35" ht="13.5" thickBot="1">
      <c r="E54" s="93" t="s">
        <v>55</v>
      </c>
      <c r="F54" s="93"/>
      <c r="G54" s="94"/>
      <c r="H54" s="35">
        <f>IF(H40="","",3*(G11+G12)-SUM(H40:H53))</f>
        <v>-1</v>
      </c>
      <c r="I54" s="26">
        <f>IF(H54&lt;0,ABS(H54),"")</f>
        <v>1</v>
      </c>
      <c r="J54" s="103"/>
      <c r="K54" s="104"/>
      <c r="L54" s="9"/>
      <c r="M54" s="109"/>
      <c r="N54" s="110"/>
      <c r="O54" s="110"/>
      <c r="P54" s="110"/>
      <c r="Q54" s="110"/>
      <c r="R54" s="111"/>
      <c r="S54" s="45"/>
      <c r="T54" s="41"/>
      <c r="U54" s="9"/>
      <c r="V54" s="9"/>
      <c r="W54" s="41"/>
      <c r="X54" s="41"/>
      <c r="Y54" s="41"/>
      <c r="Z54" s="41"/>
      <c r="AA54" s="19">
        <f t="shared" si="10"/>
      </c>
      <c r="AB54" s="91" t="s">
        <v>53</v>
      </c>
      <c r="AC54" s="92"/>
      <c r="AD54" s="21">
        <f>G15-SUM(AD42:AD53)</f>
        <v>0</v>
      </c>
      <c r="AE54" s="22"/>
      <c r="AF54" s="22"/>
      <c r="AG54" s="22"/>
      <c r="AH54" s="22"/>
      <c r="AI54" s="23"/>
    </row>
    <row r="55" spans="10:18" ht="12.75">
      <c r="J55" s="25"/>
      <c r="K55" s="25"/>
      <c r="L55" s="25"/>
      <c r="M55" s="25"/>
      <c r="N55" s="25"/>
      <c r="O55" s="25"/>
      <c r="P55" s="25"/>
      <c r="Q55" s="25"/>
      <c r="R55" s="25"/>
    </row>
    <row r="56" spans="10:18" ht="12.75">
      <c r="J56" s="25"/>
      <c r="K56" s="25"/>
      <c r="L56" s="25"/>
      <c r="M56" s="25"/>
      <c r="N56" s="25"/>
      <c r="O56" s="25"/>
      <c r="P56" s="25"/>
      <c r="Q56" s="25"/>
      <c r="R56" s="25"/>
    </row>
    <row r="57" spans="10:18" ht="12.75">
      <c r="J57" s="25"/>
      <c r="K57" s="25"/>
      <c r="L57" s="25"/>
      <c r="M57" s="25"/>
      <c r="N57" s="25"/>
      <c r="O57" s="25"/>
      <c r="P57" s="25"/>
      <c r="Q57" s="25"/>
      <c r="R57" s="25"/>
    </row>
    <row r="58" spans="10:18" ht="12.75">
      <c r="J58" s="24"/>
      <c r="K58" s="24"/>
      <c r="L58" s="24"/>
      <c r="M58" s="24"/>
      <c r="N58" s="24"/>
      <c r="O58" s="24"/>
      <c r="P58" s="24"/>
      <c r="Q58" s="24"/>
      <c r="R58" s="24"/>
    </row>
    <row r="59" spans="10:18" ht="12.75">
      <c r="J59" s="25"/>
      <c r="K59" s="25"/>
      <c r="L59" s="25"/>
      <c r="M59" s="25"/>
      <c r="N59" s="25"/>
      <c r="O59" s="25"/>
      <c r="P59" s="25"/>
      <c r="Q59" s="25"/>
      <c r="R59" s="25"/>
    </row>
    <row r="60" spans="10:18" ht="12.75">
      <c r="J60" s="25"/>
      <c r="K60" s="25"/>
      <c r="L60" s="25"/>
      <c r="M60" s="25"/>
      <c r="N60" s="25"/>
      <c r="O60" s="25"/>
      <c r="P60" s="25"/>
      <c r="Q60" s="25"/>
      <c r="R60" s="25"/>
    </row>
    <row r="61" spans="10:18" ht="12.75">
      <c r="J61" s="25"/>
      <c r="K61" s="25"/>
      <c r="L61" s="25"/>
      <c r="M61" s="25"/>
      <c r="N61" s="25"/>
      <c r="O61" s="25"/>
      <c r="P61" s="25"/>
      <c r="Q61" s="25"/>
      <c r="R61" s="25"/>
    </row>
    <row r="62" spans="10:18" ht="12.75">
      <c r="J62" s="25"/>
      <c r="K62" s="25"/>
      <c r="L62" s="25"/>
      <c r="M62" s="25"/>
      <c r="N62" s="25"/>
      <c r="O62" s="25"/>
      <c r="P62" s="25"/>
      <c r="Q62" s="25"/>
      <c r="R62" s="25"/>
    </row>
    <row r="63" spans="10:18" ht="12.75">
      <c r="J63" s="25"/>
      <c r="K63" s="25"/>
      <c r="L63" s="25"/>
      <c r="M63" s="25"/>
      <c r="N63" s="25"/>
      <c r="O63" s="25"/>
      <c r="P63" s="25"/>
      <c r="Q63" s="25"/>
      <c r="R63" s="25"/>
    </row>
    <row r="64" spans="10:18" ht="12.75">
      <c r="J64" s="25"/>
      <c r="K64" s="25"/>
      <c r="L64" s="25"/>
      <c r="M64" s="25"/>
      <c r="N64" s="25"/>
      <c r="O64" s="25"/>
      <c r="P64" s="25"/>
      <c r="Q64" s="25"/>
      <c r="R64" s="25"/>
    </row>
    <row r="65" spans="10:18" ht="12.75">
      <c r="J65" s="25"/>
      <c r="K65" s="25"/>
      <c r="L65" s="25"/>
      <c r="M65" s="25"/>
      <c r="N65" s="25"/>
      <c r="O65" s="25"/>
      <c r="P65" s="25"/>
      <c r="Q65" s="25"/>
      <c r="R65" s="25"/>
    </row>
    <row r="66" spans="10:18" ht="12.75">
      <c r="J66" s="25"/>
      <c r="K66" s="25"/>
      <c r="L66" s="25"/>
      <c r="M66" s="25"/>
      <c r="N66" s="25"/>
      <c r="O66" s="25"/>
      <c r="P66" s="25"/>
      <c r="Q66" s="25"/>
      <c r="R66" s="25"/>
    </row>
    <row r="67" spans="10:18" ht="12.75">
      <c r="J67" s="25"/>
      <c r="K67" s="25"/>
      <c r="L67" s="25"/>
      <c r="M67" s="25"/>
      <c r="N67" s="25"/>
      <c r="O67" s="25"/>
      <c r="P67" s="25"/>
      <c r="Q67" s="25"/>
      <c r="R67" s="25"/>
    </row>
    <row r="68" spans="10:18" ht="12.75">
      <c r="J68" s="25"/>
      <c r="K68" s="25"/>
      <c r="L68" s="25"/>
      <c r="M68" s="25"/>
      <c r="N68" s="25"/>
      <c r="O68" s="25"/>
      <c r="P68" s="25"/>
      <c r="Q68" s="25"/>
      <c r="R68" s="25"/>
    </row>
    <row r="69" spans="10:18" ht="12.75">
      <c r="J69" s="25"/>
      <c r="K69" s="25"/>
      <c r="L69" s="25"/>
      <c r="M69" s="25"/>
      <c r="N69" s="25"/>
      <c r="O69" s="25"/>
      <c r="P69" s="25"/>
      <c r="Q69" s="25"/>
      <c r="R69" s="25"/>
    </row>
    <row r="70" spans="10:18" ht="12.75">
      <c r="J70" s="25"/>
      <c r="K70" s="25"/>
      <c r="L70" s="25"/>
      <c r="M70" s="25"/>
      <c r="N70" s="25"/>
      <c r="O70" s="25"/>
      <c r="P70" s="25"/>
      <c r="Q70" s="25"/>
      <c r="R70" s="25"/>
    </row>
    <row r="71" spans="10:18" ht="12.75">
      <c r="J71" s="25"/>
      <c r="K71" s="25"/>
      <c r="L71" s="25"/>
      <c r="M71" s="25"/>
      <c r="N71" s="25"/>
      <c r="O71" s="25"/>
      <c r="P71" s="25"/>
      <c r="Q71" s="25"/>
      <c r="R71" s="25"/>
    </row>
  </sheetData>
  <sheetProtection/>
  <mergeCells count="386">
    <mergeCell ref="AK1:AL1"/>
    <mergeCell ref="AN1:AO1"/>
    <mergeCell ref="AK11:AT11"/>
    <mergeCell ref="AK17:AT17"/>
    <mergeCell ref="AQ1:AR1"/>
    <mergeCell ref="AB47:AC47"/>
    <mergeCell ref="AE47:AI47"/>
    <mergeCell ref="AB48:AC48"/>
    <mergeCell ref="AE48:AI48"/>
    <mergeCell ref="AB33:AC33"/>
    <mergeCell ref="AF33:AI33"/>
    <mergeCell ref="AB46:AC46"/>
    <mergeCell ref="AE46:AI46"/>
    <mergeCell ref="AE41:AI41"/>
    <mergeCell ref="AE42:AI42"/>
    <mergeCell ref="AF38:AI38"/>
    <mergeCell ref="AD39:AJ40"/>
    <mergeCell ref="AB38:AC38"/>
    <mergeCell ref="AF36:AI36"/>
    <mergeCell ref="AE23:AI23"/>
    <mergeCell ref="AB31:AC31"/>
    <mergeCell ref="AF31:AI31"/>
    <mergeCell ref="AB32:AC32"/>
    <mergeCell ref="AF32:AI32"/>
    <mergeCell ref="AB29:AC29"/>
    <mergeCell ref="J49:K49"/>
    <mergeCell ref="M49:R49"/>
    <mergeCell ref="S49:T49"/>
    <mergeCell ref="W49:Z49"/>
    <mergeCell ref="J48:K48"/>
    <mergeCell ref="M48:R48"/>
    <mergeCell ref="S48:T48"/>
    <mergeCell ref="W48:Z48"/>
    <mergeCell ref="W46:Z46"/>
    <mergeCell ref="J47:K47"/>
    <mergeCell ref="M47:R47"/>
    <mergeCell ref="S47:T47"/>
    <mergeCell ref="W47:Z47"/>
    <mergeCell ref="S44:T44"/>
    <mergeCell ref="W44:Z44"/>
    <mergeCell ref="S45:T45"/>
    <mergeCell ref="W45:Z45"/>
    <mergeCell ref="S42:T42"/>
    <mergeCell ref="W42:Z42"/>
    <mergeCell ref="S43:T43"/>
    <mergeCell ref="W43:Z43"/>
    <mergeCell ref="S35:T35"/>
    <mergeCell ref="X35:AA35"/>
    <mergeCell ref="S34:T34"/>
    <mergeCell ref="X34:AA34"/>
    <mergeCell ref="S41:T41"/>
    <mergeCell ref="W41:Z41"/>
    <mergeCell ref="S36:T36"/>
    <mergeCell ref="X36:AA36"/>
    <mergeCell ref="S8:T8"/>
    <mergeCell ref="X8:AA8"/>
    <mergeCell ref="S9:T9"/>
    <mergeCell ref="S29:T29"/>
    <mergeCell ref="X29:AA29"/>
    <mergeCell ref="S6:T6"/>
    <mergeCell ref="X6:AA6"/>
    <mergeCell ref="S7:T7"/>
    <mergeCell ref="X7:AA7"/>
    <mergeCell ref="J43:K43"/>
    <mergeCell ref="M43:R43"/>
    <mergeCell ref="J24:K24"/>
    <mergeCell ref="M24:R24"/>
    <mergeCell ref="J41:K41"/>
    <mergeCell ref="M41:R41"/>
    <mergeCell ref="J20:K20"/>
    <mergeCell ref="M20:R20"/>
    <mergeCell ref="J36:K36"/>
    <mergeCell ref="M36:R36"/>
    <mergeCell ref="J37:K37"/>
    <mergeCell ref="M37:R37"/>
    <mergeCell ref="J34:K34"/>
    <mergeCell ref="M34:R34"/>
    <mergeCell ref="J35:K35"/>
    <mergeCell ref="M35:R35"/>
    <mergeCell ref="M54:R54"/>
    <mergeCell ref="J54:K54"/>
    <mergeCell ref="J28:K28"/>
    <mergeCell ref="M28:R28"/>
    <mergeCell ref="J29:K29"/>
    <mergeCell ref="M29:R29"/>
    <mergeCell ref="J30:K30"/>
    <mergeCell ref="M30:R30"/>
    <mergeCell ref="J31:K31"/>
    <mergeCell ref="M31:R31"/>
    <mergeCell ref="M52:R52"/>
    <mergeCell ref="J52:K52"/>
    <mergeCell ref="M53:R53"/>
    <mergeCell ref="J53:K53"/>
    <mergeCell ref="A52:B52"/>
    <mergeCell ref="A53:B53"/>
    <mergeCell ref="E54:G54"/>
    <mergeCell ref="A48:B48"/>
    <mergeCell ref="A49:B49"/>
    <mergeCell ref="A50:B50"/>
    <mergeCell ref="A51:B51"/>
    <mergeCell ref="A43:B43"/>
    <mergeCell ref="A44:B44"/>
    <mergeCell ref="A46:B46"/>
    <mergeCell ref="A47:B47"/>
    <mergeCell ref="A45:B45"/>
    <mergeCell ref="J7:K7"/>
    <mergeCell ref="M7:Q7"/>
    <mergeCell ref="J10:K10"/>
    <mergeCell ref="M10:Q10"/>
    <mergeCell ref="J9:K9"/>
    <mergeCell ref="M9:Q9"/>
    <mergeCell ref="AB54:AC54"/>
    <mergeCell ref="J4:K4"/>
    <mergeCell ref="M4:Q4"/>
    <mergeCell ref="J38:K38"/>
    <mergeCell ref="M38:R38"/>
    <mergeCell ref="AB53:AC53"/>
    <mergeCell ref="S54:T54"/>
    <mergeCell ref="W54:Z54"/>
    <mergeCell ref="S53:T53"/>
    <mergeCell ref="W53:Z53"/>
    <mergeCell ref="J3:K3"/>
    <mergeCell ref="M3:Q3"/>
    <mergeCell ref="J27:K27"/>
    <mergeCell ref="M27:R27"/>
    <mergeCell ref="J22:K22"/>
    <mergeCell ref="M18:R18"/>
    <mergeCell ref="J17:K17"/>
    <mergeCell ref="M17:R17"/>
    <mergeCell ref="J6:K6"/>
    <mergeCell ref="M6:Q6"/>
    <mergeCell ref="AE53:AI53"/>
    <mergeCell ref="J1:K1"/>
    <mergeCell ref="M1:Q1"/>
    <mergeCell ref="M23:R23"/>
    <mergeCell ref="J23:K23"/>
    <mergeCell ref="M26:R26"/>
    <mergeCell ref="J26:K26"/>
    <mergeCell ref="M39:R39"/>
    <mergeCell ref="J39:K39"/>
    <mergeCell ref="J2:K2"/>
    <mergeCell ref="M2:Q2"/>
    <mergeCell ref="J25:K25"/>
    <mergeCell ref="M25:R25"/>
    <mergeCell ref="AB52:AC52"/>
    <mergeCell ref="M42:R42"/>
    <mergeCell ref="J42:K42"/>
    <mergeCell ref="M22:R22"/>
    <mergeCell ref="J19:K19"/>
    <mergeCell ref="M19:R19"/>
    <mergeCell ref="J18:K18"/>
    <mergeCell ref="AE52:AI52"/>
    <mergeCell ref="M44:R44"/>
    <mergeCell ref="J44:K44"/>
    <mergeCell ref="M45:R45"/>
    <mergeCell ref="J45:K45"/>
    <mergeCell ref="AE50:AI50"/>
    <mergeCell ref="AE44:AI44"/>
    <mergeCell ref="S52:T52"/>
    <mergeCell ref="W52:Z52"/>
    <mergeCell ref="S51:T51"/>
    <mergeCell ref="AB51:AC51"/>
    <mergeCell ref="AE51:AI51"/>
    <mergeCell ref="A37:B37"/>
    <mergeCell ref="J40:K40"/>
    <mergeCell ref="M40:R40"/>
    <mergeCell ref="AB50:AC50"/>
    <mergeCell ref="AE45:AI45"/>
    <mergeCell ref="AE49:AI49"/>
    <mergeCell ref="AE43:AI43"/>
    <mergeCell ref="A39:B39"/>
    <mergeCell ref="AB49:AC49"/>
    <mergeCell ref="A35:B35"/>
    <mergeCell ref="AB45:AC45"/>
    <mergeCell ref="A34:B34"/>
    <mergeCell ref="AB44:AC44"/>
    <mergeCell ref="AB43:AC43"/>
    <mergeCell ref="A38:B38"/>
    <mergeCell ref="A40:B40"/>
    <mergeCell ref="A41:B41"/>
    <mergeCell ref="A42:B42"/>
    <mergeCell ref="A27:B27"/>
    <mergeCell ref="A36:B36"/>
    <mergeCell ref="J21:K21"/>
    <mergeCell ref="M21:R21"/>
    <mergeCell ref="A33:B33"/>
    <mergeCell ref="A31:B31"/>
    <mergeCell ref="A26:B26"/>
    <mergeCell ref="A24:B24"/>
    <mergeCell ref="A22:B22"/>
    <mergeCell ref="A20:B20"/>
    <mergeCell ref="AB42:AC42"/>
    <mergeCell ref="A30:B30"/>
    <mergeCell ref="AB41:AC41"/>
    <mergeCell ref="A28:B28"/>
    <mergeCell ref="AB39:AC40"/>
    <mergeCell ref="A29:B29"/>
    <mergeCell ref="J32:K32"/>
    <mergeCell ref="M32:R32"/>
    <mergeCell ref="J33:K33"/>
    <mergeCell ref="M33:R33"/>
    <mergeCell ref="W51:Z51"/>
    <mergeCell ref="M46:R46"/>
    <mergeCell ref="J46:K46"/>
    <mergeCell ref="M50:R50"/>
    <mergeCell ref="J50:K50"/>
    <mergeCell ref="M51:R51"/>
    <mergeCell ref="J51:K51"/>
    <mergeCell ref="S50:T50"/>
    <mergeCell ref="W50:Z50"/>
    <mergeCell ref="S46:T46"/>
    <mergeCell ref="AB37:AC37"/>
    <mergeCell ref="AF37:AI37"/>
    <mergeCell ref="A25:B25"/>
    <mergeCell ref="S40:T40"/>
    <mergeCell ref="W40:Z40"/>
    <mergeCell ref="AB36:AC36"/>
    <mergeCell ref="AF34:AI34"/>
    <mergeCell ref="S39:T39"/>
    <mergeCell ref="W39:Z39"/>
    <mergeCell ref="AB35:AC35"/>
    <mergeCell ref="AF35:AI35"/>
    <mergeCell ref="A23:B23"/>
    <mergeCell ref="S38:T38"/>
    <mergeCell ref="X38:AA38"/>
    <mergeCell ref="AB34:AC34"/>
    <mergeCell ref="AF29:AI29"/>
    <mergeCell ref="S37:T37"/>
    <mergeCell ref="X37:AA37"/>
    <mergeCell ref="AB30:AC30"/>
    <mergeCell ref="AF30:AI30"/>
    <mergeCell ref="S33:T33"/>
    <mergeCell ref="X33:AA33"/>
    <mergeCell ref="AB26:AC26"/>
    <mergeCell ref="AE26:AI26"/>
    <mergeCell ref="S28:T28"/>
    <mergeCell ref="X28:AA28"/>
    <mergeCell ref="AE27:AI27"/>
    <mergeCell ref="AB28:AC28"/>
    <mergeCell ref="AE28:AI28"/>
    <mergeCell ref="AB27:AC27"/>
    <mergeCell ref="AE22:AI22"/>
    <mergeCell ref="A18:B18"/>
    <mergeCell ref="S32:T32"/>
    <mergeCell ref="X32:AA32"/>
    <mergeCell ref="AB25:AC25"/>
    <mergeCell ref="A21:B21"/>
    <mergeCell ref="AE25:AI25"/>
    <mergeCell ref="S26:T26"/>
    <mergeCell ref="X26:AA26"/>
    <mergeCell ref="A32:B32"/>
    <mergeCell ref="S31:T31"/>
    <mergeCell ref="X31:AA31"/>
    <mergeCell ref="AB24:AC24"/>
    <mergeCell ref="AE24:AI24"/>
    <mergeCell ref="S27:T27"/>
    <mergeCell ref="X27:AA27"/>
    <mergeCell ref="S24:T24"/>
    <mergeCell ref="X24:AA24"/>
    <mergeCell ref="S25:T25"/>
    <mergeCell ref="X25:AA25"/>
    <mergeCell ref="S30:T30"/>
    <mergeCell ref="X30:AA30"/>
    <mergeCell ref="AB20:AC20"/>
    <mergeCell ref="S22:T22"/>
    <mergeCell ref="X22:AA22"/>
    <mergeCell ref="AB21:AC21"/>
    <mergeCell ref="AB22:AC22"/>
    <mergeCell ref="AB23:AC23"/>
    <mergeCell ref="S23:T23"/>
    <mergeCell ref="X23:AA23"/>
    <mergeCell ref="A16:B16"/>
    <mergeCell ref="AB19:AC19"/>
    <mergeCell ref="A17:B17"/>
    <mergeCell ref="S20:T20"/>
    <mergeCell ref="X20:AA20"/>
    <mergeCell ref="AB17:AC17"/>
    <mergeCell ref="S19:T19"/>
    <mergeCell ref="J16:K16"/>
    <mergeCell ref="M16:R16"/>
    <mergeCell ref="A19:B19"/>
    <mergeCell ref="AE20:AI20"/>
    <mergeCell ref="AD18:AI18"/>
    <mergeCell ref="AE19:AI19"/>
    <mergeCell ref="S21:T21"/>
    <mergeCell ref="X21:AA21"/>
    <mergeCell ref="AB18:AC18"/>
    <mergeCell ref="AE21:AI21"/>
    <mergeCell ref="AD16:AI16"/>
    <mergeCell ref="S18:T18"/>
    <mergeCell ref="X18:AA18"/>
    <mergeCell ref="S17:T17"/>
    <mergeCell ref="X17:AA17"/>
    <mergeCell ref="S16:T16"/>
    <mergeCell ref="X16:AA16"/>
    <mergeCell ref="AD17:AI17"/>
    <mergeCell ref="S15:T15"/>
    <mergeCell ref="X15:AA15"/>
    <mergeCell ref="X19:AA19"/>
    <mergeCell ref="AB16:AC16"/>
    <mergeCell ref="A13:B13"/>
    <mergeCell ref="A14:B14"/>
    <mergeCell ref="A15:B15"/>
    <mergeCell ref="J14:K14"/>
    <mergeCell ref="J13:K13"/>
    <mergeCell ref="A12:B12"/>
    <mergeCell ref="J12:K12"/>
    <mergeCell ref="M12:Q12"/>
    <mergeCell ref="AB12:AC12"/>
    <mergeCell ref="AB11:AC11"/>
    <mergeCell ref="AD11:AI11"/>
    <mergeCell ref="AD14:AI14"/>
    <mergeCell ref="AD15:AI15"/>
    <mergeCell ref="AD12:AI12"/>
    <mergeCell ref="AD13:AI13"/>
    <mergeCell ref="AB15:AC15"/>
    <mergeCell ref="AB13:AC13"/>
    <mergeCell ref="AB14:AC14"/>
    <mergeCell ref="S10:T10"/>
    <mergeCell ref="X10:AA10"/>
    <mergeCell ref="S14:T14"/>
    <mergeCell ref="X14:AA14"/>
    <mergeCell ref="J15:K15"/>
    <mergeCell ref="M15:N15"/>
    <mergeCell ref="O15:P15"/>
    <mergeCell ref="J11:K11"/>
    <mergeCell ref="M11:Q11"/>
    <mergeCell ref="M14:Q14"/>
    <mergeCell ref="M13:Q13"/>
    <mergeCell ref="AD8:AI8"/>
    <mergeCell ref="AB9:AC9"/>
    <mergeCell ref="AD9:AI9"/>
    <mergeCell ref="AD10:AI10"/>
    <mergeCell ref="AB10:AC10"/>
    <mergeCell ref="AD6:AI6"/>
    <mergeCell ref="A6:B6"/>
    <mergeCell ref="S12:T12"/>
    <mergeCell ref="X12:AA12"/>
    <mergeCell ref="AB7:AC7"/>
    <mergeCell ref="AD7:AI7"/>
    <mergeCell ref="A7:B7"/>
    <mergeCell ref="A8:B8"/>
    <mergeCell ref="A9:B9"/>
    <mergeCell ref="A10:B10"/>
    <mergeCell ref="A5:B5"/>
    <mergeCell ref="S11:T11"/>
    <mergeCell ref="X11:AA11"/>
    <mergeCell ref="AB6:AC6"/>
    <mergeCell ref="AB5:AC5"/>
    <mergeCell ref="A11:B11"/>
    <mergeCell ref="J5:K5"/>
    <mergeCell ref="M5:Q5"/>
    <mergeCell ref="J8:K8"/>
    <mergeCell ref="M8:Q8"/>
    <mergeCell ref="AD5:AI5"/>
    <mergeCell ref="S4:T4"/>
    <mergeCell ref="X4:AA4"/>
    <mergeCell ref="S5:T5"/>
    <mergeCell ref="AB4:AC4"/>
    <mergeCell ref="AD4:AI4"/>
    <mergeCell ref="X5:AA5"/>
    <mergeCell ref="A4:B4"/>
    <mergeCell ref="C4:D4"/>
    <mergeCell ref="E4:F4"/>
    <mergeCell ref="S2:T2"/>
    <mergeCell ref="A3:B3"/>
    <mergeCell ref="C3:D3"/>
    <mergeCell ref="E3:F3"/>
    <mergeCell ref="G3:H3"/>
    <mergeCell ref="A1:I2"/>
    <mergeCell ref="S3:T3"/>
    <mergeCell ref="AD3:AI3"/>
    <mergeCell ref="AB1:AC1"/>
    <mergeCell ref="AD1:AI1"/>
    <mergeCell ref="AB2:AC2"/>
    <mergeCell ref="AD2:AI2"/>
    <mergeCell ref="F16:H16"/>
    <mergeCell ref="S1:T1"/>
    <mergeCell ref="X1:AA1"/>
    <mergeCell ref="AB3:AC3"/>
    <mergeCell ref="X2:AA2"/>
    <mergeCell ref="X3:AA3"/>
    <mergeCell ref="S13:T13"/>
    <mergeCell ref="X13:AA13"/>
    <mergeCell ref="AB8:AC8"/>
    <mergeCell ref="X9:AA9"/>
  </mergeCells>
  <conditionalFormatting sqref="G6:G15">
    <cfRule type="cellIs" priority="1" dxfId="0" operator="greaterThan" stopIfTrue="1">
      <formula>D6</formula>
    </cfRule>
  </conditionalFormatting>
  <conditionalFormatting sqref="C18">
    <cfRule type="cellIs" priority="2" dxfId="0" operator="lessThanOrEqual" stopIfTrue="1">
      <formula>0</formula>
    </cfRule>
  </conditionalFormatting>
  <conditionalFormatting sqref="I16">
    <cfRule type="cellIs" priority="3" dxfId="0" operator="greaterThan" stopIfTrue="1">
      <formula>200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Maidstone Grammar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Factory Install</dc:creator>
  <cp:keywords/>
  <dc:description/>
  <cp:lastModifiedBy>Stuart</cp:lastModifiedBy>
  <dcterms:created xsi:type="dcterms:W3CDTF">2005-09-02T17:23:43Z</dcterms:created>
  <dcterms:modified xsi:type="dcterms:W3CDTF">2005-09-11T16:31:49Z</dcterms:modified>
  <cp:category/>
  <cp:version/>
  <cp:contentType/>
  <cp:contentStatus/>
</cp:coreProperties>
</file>